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ropbox (BIWS)\M&amp;I\Course-Revisions\Real-Estate\RE-Bonus-Case-01-Multifamily-Acquisition\REPE-01-05-Operating-Scenarios\"/>
    </mc:Choice>
  </mc:AlternateContent>
  <bookViews>
    <workbookView xWindow="0" yWindow="0" windowWidth="23040" windowHeight="10668"/>
  </bookViews>
  <sheets>
    <sheet name="Pro-Forma" sheetId="1" r:id="rId1"/>
  </sheets>
  <definedNames>
    <definedName name="Apt_Units">'Pro-Forma'!$E$13</definedName>
    <definedName name="CapEx_per_Unit">'Pro-Forma'!$K$17</definedName>
    <definedName name="Cost_of_Equity">'Pro-Forma'!$D$162</definedName>
    <definedName name="Discount_Rate">'Pro-Forma'!$D$163</definedName>
    <definedName name="Entry_Cap_Rate">'Pro-Forma'!$E$27</definedName>
    <definedName name="Entry_Fee_Pct">'Pro-Forma'!$E$31</definedName>
    <definedName name="Entry_Price">'Pro-Forma'!$E$26</definedName>
    <definedName name="Exit_Cap_Rate">'Pro-Forma'!$K$26</definedName>
    <definedName name="Exit_Fee_Pct">'Pro-Forma'!$K$36</definedName>
    <definedName name="Exit_Price">'Pro-Forma'!$K$27</definedName>
    <definedName name="LCs_per_Unit">'Pro-Forma'!$K$19</definedName>
    <definedName name="Loan_Amort_Period">'Pro-Forma'!$E$36</definedName>
    <definedName name="Loan_Fees">'Pro-Forma'!$E$32</definedName>
    <definedName name="Loan_Interest_Rate">'Pro-Forma'!$E$35</definedName>
    <definedName name="Loan_Prepay_Penalty">'Pro-Forma'!$E$38</definedName>
    <definedName name="Loan_Term">'Pro-Forma'!$E$37</definedName>
    <definedName name="LTV">'Pro-Forma'!$E$34</definedName>
    <definedName name="Months">'Pro-Forma'!$E$11</definedName>
    <definedName name="OpEx_per_Unit">'Pro-Forma'!$K$12</definedName>
    <definedName name="Other_Income_per_Unit">'Pro-Forma'!$K$8</definedName>
    <definedName name="_xlnm.Print_Area" localSheetId="0">'Pro-Forma'!$A$1:$R$247</definedName>
    <definedName name="Property_Name">'Pro-Forma'!$E$7</definedName>
    <definedName name="RE_Taxes_Growth_Rate">'Pro-Forma'!$K$14</definedName>
    <definedName name="RE_Taxes_per_SF">'Pro-Forma'!$K$13</definedName>
    <definedName name="Rent_per_SF">'Pro-Forma'!$K$7</definedName>
    <definedName name="Rentable_SF">'Pro-Forma'!$E$17</definedName>
    <definedName name="Reserve_per_Unit">'Pro-Forma'!$K$15</definedName>
    <definedName name="Sale_Date">'Pro-Forma'!$K$25</definedName>
    <definedName name="Scenario">'Pro-Forma'!$E$20</definedName>
    <definedName name="Share_Price">'Pro-Forma'!$D$16</definedName>
    <definedName name="Start_Date">'Pro-Forma'!$E$25</definedName>
    <definedName name="Terminal_Growth_Rate">'Pro-Forma'!$I$167</definedName>
    <definedName name="Terminal_Multiple">'Pro-Forma'!$I$347</definedName>
    <definedName name="TIs_per_Unit">'Pro-Forma'!$K$18</definedName>
    <definedName name="Vacancy_Rate">'Pro-Forma'!$K$10</definedName>
  </definedNames>
  <calcPr calcId="152511" calcMode="autoNoTable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1" i="1" l="1"/>
  <c r="H101" i="1" s="1"/>
  <c r="I101" i="1" s="1"/>
  <c r="J101" i="1" s="1"/>
  <c r="K101" i="1" s="1"/>
  <c r="L101" i="1" s="1"/>
  <c r="M101" i="1" s="1"/>
  <c r="N101" i="1" s="1"/>
  <c r="O101" i="1" s="1"/>
  <c r="P101" i="1" s="1"/>
  <c r="Q101" i="1" s="1"/>
  <c r="D221" i="1"/>
  <c r="F109" i="1" l="1"/>
  <c r="G109" i="1" s="1"/>
  <c r="H109" i="1" s="1"/>
  <c r="I109" i="1" s="1"/>
  <c r="J109" i="1" s="1"/>
  <c r="K109" i="1" s="1"/>
  <c r="L109" i="1" s="1"/>
  <c r="M109" i="1" s="1"/>
  <c r="N109" i="1" s="1"/>
  <c r="O109" i="1" s="1"/>
  <c r="P109" i="1" s="1"/>
  <c r="Q109" i="1" s="1"/>
  <c r="F108" i="1"/>
  <c r="G108" i="1" s="1"/>
  <c r="H108" i="1" s="1"/>
  <c r="I108" i="1" s="1"/>
  <c r="J108" i="1" s="1"/>
  <c r="K108" i="1" s="1"/>
  <c r="L108" i="1" s="1"/>
  <c r="M108" i="1" s="1"/>
  <c r="N108" i="1" s="1"/>
  <c r="O108" i="1" s="1"/>
  <c r="P108" i="1" s="1"/>
  <c r="Q108" i="1" s="1"/>
  <c r="F107" i="1"/>
  <c r="G107" i="1" s="1"/>
  <c r="H107" i="1" s="1"/>
  <c r="I107" i="1" s="1"/>
  <c r="J107" i="1" s="1"/>
  <c r="K107" i="1" s="1"/>
  <c r="L107" i="1" s="1"/>
  <c r="M107" i="1" s="1"/>
  <c r="N107" i="1" s="1"/>
  <c r="O107" i="1" s="1"/>
  <c r="P107" i="1" s="1"/>
  <c r="Q107" i="1" s="1"/>
  <c r="F101" i="1"/>
  <c r="F100" i="1"/>
  <c r="G100" i="1" s="1"/>
  <c r="H100" i="1" s="1"/>
  <c r="I100" i="1" s="1"/>
  <c r="J100" i="1" s="1"/>
  <c r="K100" i="1" s="1"/>
  <c r="L100" i="1" s="1"/>
  <c r="M100" i="1" s="1"/>
  <c r="N100" i="1" s="1"/>
  <c r="O100" i="1" s="1"/>
  <c r="P100" i="1" s="1"/>
  <c r="Q100" i="1" s="1"/>
  <c r="F99" i="1"/>
  <c r="F102" i="1" s="1"/>
  <c r="F94" i="1"/>
  <c r="G94" i="1" s="1"/>
  <c r="H94" i="1" s="1"/>
  <c r="I94" i="1" s="1"/>
  <c r="J94" i="1" s="1"/>
  <c r="K94" i="1" s="1"/>
  <c r="L94" i="1" s="1"/>
  <c r="M94" i="1" s="1"/>
  <c r="N94" i="1" s="1"/>
  <c r="O94" i="1" s="1"/>
  <c r="P94" i="1" s="1"/>
  <c r="Q94" i="1" s="1"/>
  <c r="F93" i="1"/>
  <c r="G93" i="1" s="1"/>
  <c r="H93" i="1" s="1"/>
  <c r="G99" i="1" l="1"/>
  <c r="H99" i="1" s="1"/>
  <c r="I99" i="1" s="1"/>
  <c r="F95" i="1"/>
  <c r="F96" i="1"/>
  <c r="F104" i="1" s="1"/>
  <c r="I93" i="1"/>
  <c r="H95" i="1"/>
  <c r="H96" i="1" s="1"/>
  <c r="G95" i="1"/>
  <c r="G96" i="1" s="1"/>
  <c r="H102" i="1" l="1"/>
  <c r="H104" i="1" s="1"/>
  <c r="G102" i="1"/>
  <c r="G104" i="1" s="1"/>
  <c r="G105" i="1" s="1"/>
  <c r="F105" i="1"/>
  <c r="F111" i="1"/>
  <c r="F112" i="1" s="1"/>
  <c r="J93" i="1"/>
  <c r="I95" i="1"/>
  <c r="I96" i="1" s="1"/>
  <c r="J99" i="1"/>
  <c r="I102" i="1"/>
  <c r="H105" i="1" l="1"/>
  <c r="H111" i="1"/>
  <c r="H112" i="1" s="1"/>
  <c r="G111" i="1"/>
  <c r="G112" i="1" s="1"/>
  <c r="I104" i="1"/>
  <c r="K93" i="1"/>
  <c r="J95" i="1"/>
  <c r="J96" i="1" s="1"/>
  <c r="J102" i="1"/>
  <c r="K99" i="1"/>
  <c r="J104" i="1" l="1"/>
  <c r="J105" i="1" s="1"/>
  <c r="K102" i="1"/>
  <c r="L99" i="1"/>
  <c r="L93" i="1"/>
  <c r="K95" i="1"/>
  <c r="K96" i="1" s="1"/>
  <c r="I105" i="1"/>
  <c r="I111" i="1"/>
  <c r="I112" i="1" s="1"/>
  <c r="J111" i="1" l="1"/>
  <c r="J112" i="1" s="1"/>
  <c r="K104" i="1"/>
  <c r="K105" i="1" s="1"/>
  <c r="L95" i="1"/>
  <c r="L96" i="1" s="1"/>
  <c r="M93" i="1"/>
  <c r="L102" i="1"/>
  <c r="M99" i="1"/>
  <c r="K111" i="1" l="1"/>
  <c r="K112" i="1" s="1"/>
  <c r="L104" i="1"/>
  <c r="L105" i="1" s="1"/>
  <c r="M102" i="1"/>
  <c r="N99" i="1"/>
  <c r="M95" i="1"/>
  <c r="M96" i="1" s="1"/>
  <c r="N93" i="1"/>
  <c r="M104" i="1" l="1"/>
  <c r="M111" i="1" s="1"/>
  <c r="M112" i="1" s="1"/>
  <c r="L111" i="1"/>
  <c r="L112" i="1" s="1"/>
  <c r="N95" i="1"/>
  <c r="N96" i="1" s="1"/>
  <c r="O93" i="1"/>
  <c r="N102" i="1"/>
  <c r="O99" i="1"/>
  <c r="M105" i="1" l="1"/>
  <c r="N104" i="1"/>
  <c r="N105" i="1" s="1"/>
  <c r="P93" i="1"/>
  <c r="O95" i="1"/>
  <c r="O96" i="1" s="1"/>
  <c r="P99" i="1"/>
  <c r="O102" i="1"/>
  <c r="N111" i="1" l="1"/>
  <c r="N112" i="1" s="1"/>
  <c r="O104" i="1"/>
  <c r="O105" i="1" s="1"/>
  <c r="Q99" i="1"/>
  <c r="Q102" i="1" s="1"/>
  <c r="P102" i="1"/>
  <c r="P95" i="1"/>
  <c r="P96" i="1" s="1"/>
  <c r="P104" i="1" s="1"/>
  <c r="Q93" i="1"/>
  <c r="O111" i="1" l="1"/>
  <c r="O112" i="1" s="1"/>
  <c r="P105" i="1"/>
  <c r="P111" i="1"/>
  <c r="P112" i="1" s="1"/>
  <c r="Q95" i="1"/>
  <c r="Q96" i="1" s="1"/>
  <c r="Q104" i="1" s="1"/>
  <c r="Q105" i="1" l="1"/>
  <c r="Q111" i="1"/>
  <c r="Q112" i="1" s="1"/>
  <c r="D236" i="1" l="1"/>
  <c r="B2" i="1"/>
  <c r="D206" i="1" l="1"/>
  <c r="D194" i="1"/>
  <c r="C158" i="1" l="1"/>
  <c r="C142" i="1"/>
  <c r="J23" i="1"/>
  <c r="Q180" i="1" l="1"/>
  <c r="D180" i="1"/>
  <c r="Q179" i="1"/>
  <c r="G179" i="1"/>
  <c r="F179" i="1"/>
  <c r="D128" i="1" l="1"/>
  <c r="G127" i="1"/>
  <c r="F127" i="1"/>
  <c r="Q87" i="1"/>
  <c r="Q88" i="1"/>
  <c r="C75" i="1"/>
  <c r="C90" i="1"/>
  <c r="D88" i="1"/>
  <c r="G87" i="1"/>
  <c r="F87" i="1"/>
  <c r="G43" i="1"/>
  <c r="C83" i="1"/>
  <c r="C82" i="1"/>
  <c r="C81" i="1"/>
  <c r="C80" i="1"/>
  <c r="C79" i="1"/>
  <c r="C78" i="1"/>
  <c r="C77" i="1"/>
  <c r="C76" i="1"/>
  <c r="C73" i="1"/>
  <c r="C72" i="1"/>
  <c r="C71" i="1"/>
  <c r="C70" i="1"/>
  <c r="C69" i="1"/>
  <c r="C68" i="1"/>
  <c r="C67" i="1"/>
  <c r="C66" i="1"/>
  <c r="C65" i="1"/>
  <c r="C55" i="1"/>
  <c r="F49" i="1"/>
  <c r="D49" i="1"/>
  <c r="G34" i="1"/>
  <c r="G33" i="1"/>
  <c r="G32" i="1"/>
  <c r="D23" i="1"/>
  <c r="E18" i="1"/>
  <c r="C21" i="1"/>
  <c r="J5" i="1"/>
  <c r="F180" i="1" l="1"/>
  <c r="F88" i="1"/>
  <c r="F85" i="1" s="1"/>
  <c r="G49" i="1"/>
  <c r="F128" i="1"/>
  <c r="G180" i="1" l="1"/>
  <c r="H49" i="1"/>
  <c r="G128" i="1"/>
  <c r="G88" i="1"/>
  <c r="G85" i="1" l="1"/>
  <c r="H128" i="1"/>
  <c r="H180" i="1"/>
  <c r="I49" i="1"/>
  <c r="H88" i="1"/>
  <c r="H85" i="1" s="1"/>
  <c r="I128" i="1" l="1"/>
  <c r="I180" i="1"/>
  <c r="J49" i="1"/>
  <c r="J180" i="1" s="1"/>
  <c r="I88" i="1"/>
  <c r="I85" i="1" s="1"/>
  <c r="K49" i="1" l="1"/>
  <c r="J128" i="1"/>
  <c r="J88" i="1"/>
  <c r="J85" i="1" s="1"/>
  <c r="K128" i="1" l="1"/>
  <c r="K180" i="1"/>
  <c r="L49" i="1"/>
  <c r="K88" i="1"/>
  <c r="K85" i="1" s="1"/>
  <c r="L128" i="1" l="1"/>
  <c r="L180" i="1"/>
  <c r="M49" i="1"/>
  <c r="L88" i="1"/>
  <c r="L85" i="1" l="1"/>
  <c r="M128" i="1"/>
  <c r="M180" i="1"/>
  <c r="N49" i="1"/>
  <c r="M88" i="1"/>
  <c r="M85" i="1" s="1"/>
  <c r="N128" i="1" l="1"/>
  <c r="N180" i="1"/>
  <c r="O49" i="1"/>
  <c r="N88" i="1"/>
  <c r="N85" i="1" s="1"/>
  <c r="O128" i="1" l="1"/>
  <c r="O180" i="1"/>
  <c r="P49" i="1"/>
  <c r="O88" i="1"/>
  <c r="O85" i="1" s="1"/>
  <c r="P180" i="1" l="1"/>
  <c r="P88" i="1"/>
  <c r="P128" i="1"/>
  <c r="P85" i="1" l="1"/>
  <c r="Q85" i="1"/>
  <c r="F158" i="1" l="1"/>
  <c r="F224" i="1" l="1"/>
</calcChain>
</file>

<file path=xl/comments1.xml><?xml version="1.0" encoding="utf-8"?>
<comments xmlns="http://schemas.openxmlformats.org/spreadsheetml/2006/main">
  <authors>
    <author>BIWS</author>
  </authors>
  <commentList>
    <comment ref="K14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Property taxes increase at roughly the rate of inflation, regardless of the real estate market.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Often set to be in-line with the PV of interest payments the lender expects to receive over the remaining life of the loan.</t>
        </r>
      </text>
    </comment>
    <comment ref="D162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Per the assumptions.</t>
        </r>
      </text>
    </comment>
    <comment ref="D163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Per the assumptions.</t>
        </r>
      </text>
    </comment>
  </commentList>
</comments>
</file>

<file path=xl/sharedStrings.xml><?xml version="1.0" encoding="utf-8"?>
<sst xmlns="http://schemas.openxmlformats.org/spreadsheetml/2006/main" count="330" uniqueCount="210">
  <si>
    <t>Operating Assumptions:</t>
  </si>
  <si>
    <t>Units:</t>
  </si>
  <si>
    <t>Building / Construction Name:</t>
  </si>
  <si>
    <t>The Lyric</t>
  </si>
  <si>
    <t>Selected Operating Scenario:</t>
  </si>
  <si>
    <t>Location:</t>
  </si>
  <si>
    <t>Seattle</t>
  </si>
  <si>
    <t>Construction Date:</t>
  </si>
  <si>
    <t>Date</t>
  </si>
  <si>
    <t>Average Rent per Square Foot:</t>
  </si>
  <si>
    <t>Other Income:</t>
  </si>
  <si>
    <t>#</t>
  </si>
  <si>
    <t>Months in Year:</t>
  </si>
  <si>
    <t>%</t>
  </si>
  <si>
    <t>Operating Expenses per Unit per Year:</t>
  </si>
  <si>
    <t>Real Estate Taxes per RSF per Month:</t>
  </si>
  <si>
    <t>Real Estate Taxes Annual Growth Rate:</t>
  </si>
  <si>
    <t>Replacement Reserve per Unit per Year:</t>
  </si>
  <si>
    <t>Rentable Square Footage (RSF):</t>
  </si>
  <si>
    <t>sq. ft.</t>
  </si>
  <si>
    <t>Average Square Feet Per Unit:</t>
  </si>
  <si>
    <t>CapEx per Unit per Year:</t>
  </si>
  <si>
    <t>Acquisition and Exit Assumptions:</t>
  </si>
  <si>
    <t>Acquisition Date:</t>
  </si>
  <si>
    <t>Acquisition Price:</t>
  </si>
  <si>
    <t>$</t>
  </si>
  <si>
    <t>Acquisition Costs (% Gross Acquisition Price):</t>
  </si>
  <si>
    <t>Acquisition Loan-to-Value (LTV) Ratio:</t>
  </si>
  <si>
    <t>Exit Cap Rates:</t>
  </si>
  <si>
    <t>Loan Interest Rate:</t>
  </si>
  <si>
    <t># Years</t>
  </si>
  <si>
    <t>Exit Date:</t>
  </si>
  <si>
    <t>Exit Price:</t>
  </si>
  <si>
    <t>Selling Costs (% Gross Sale Price):</t>
  </si>
  <si>
    <t>Historical:</t>
  </si>
  <si>
    <t>Projected:</t>
  </si>
  <si>
    <t>Operating Scenarios:</t>
  </si>
  <si>
    <t>Scenario #1 - Steady Growth</t>
  </si>
  <si>
    <t>Scenario #2 - Decline and Recovery</t>
  </si>
  <si>
    <t>Scenario #3 - Longer-Term Decline and Recovery</t>
  </si>
  <si>
    <t>Stable:</t>
  </si>
  <si>
    <t>Rental Income Growth Rate:</t>
  </si>
  <si>
    <t>Other Income Growth Rate:</t>
  </si>
  <si>
    <t>Vacancy / Collection Loss:</t>
  </si>
  <si>
    <t>Operating Expense Growth Rate:</t>
  </si>
  <si>
    <t>Replacement Reserve Growth Rate:</t>
  </si>
  <si>
    <t>CapEx Growth Rate:</t>
  </si>
  <si>
    <t>Tenant Improvements (TIs) Growth Rate:</t>
  </si>
  <si>
    <t>Leasing Commissions (LCs) Growth Rate:</t>
  </si>
  <si>
    <t>Decline:</t>
  </si>
  <si>
    <t>Recovery:</t>
  </si>
  <si>
    <t>Sources of Funds:</t>
  </si>
  <si>
    <t>Uses of 
Funds:</t>
  </si>
  <si>
    <t>Investor Equity:</t>
  </si>
  <si>
    <t>Senior Debt:</t>
  </si>
  <si>
    <t>Total Sources:</t>
  </si>
  <si>
    <t xml:space="preserve">Fiscal Year: </t>
  </si>
  <si>
    <t>Property Pro-Forma:</t>
  </si>
  <si>
    <t>Revenue:</t>
  </si>
  <si>
    <t>Less: Vacancy Allowance / Collection Losses:</t>
  </si>
  <si>
    <t>Effective Gross Income (EGI):</t>
  </si>
  <si>
    <t>Expenses:</t>
  </si>
  <si>
    <t>Less: Operating Expenses:</t>
  </si>
  <si>
    <t>Less: Real Estate &amp; Property Taxes:</t>
  </si>
  <si>
    <t>Less: Replacement Reserve:</t>
  </si>
  <si>
    <t>Total Expenses:</t>
  </si>
  <si>
    <t>Net Operating Income (NOI):</t>
  </si>
  <si>
    <t>NOI Margin:</t>
  </si>
  <si>
    <t>Less: Capital Expenditures:</t>
  </si>
  <si>
    <t>Less: Tenant Improvements:</t>
  </si>
  <si>
    <t>Less: Leasing Commissions:</t>
  </si>
  <si>
    <t>Adjusted Net Operating Income:</t>
  </si>
  <si>
    <t>Less: Interest Expense on Debt:</t>
  </si>
  <si>
    <t>Less: Debt Principal Repayment:</t>
  </si>
  <si>
    <t>Cash Flow to Equity Investors:</t>
  </si>
  <si>
    <t>Net Proceeds from Sale of Property:</t>
  </si>
  <si>
    <t>Initial Equity Investment:</t>
  </si>
  <si>
    <t>x</t>
  </si>
  <si>
    <t>Name</t>
  </si>
  <si>
    <t>Total Uses:</t>
  </si>
  <si>
    <t>Stabilized</t>
  </si>
  <si>
    <t>Year:</t>
  </si>
  <si>
    <t>IRR Calculations:</t>
  </si>
  <si>
    <t>Invested Equity:</t>
  </si>
  <si>
    <t>Cash-on-Cash Multiple:</t>
  </si>
  <si>
    <t>High-Growth:</t>
  </si>
  <si>
    <t>Acquisition Sources and Uses of Funds:</t>
  </si>
  <si>
    <t>Acquisition Price per Unit:</t>
  </si>
  <si>
    <t>Acquisition Price per SF:</t>
  </si>
  <si>
    <t>$ / sq. ft.</t>
  </si>
  <si>
    <t>$ / Unit</t>
  </si>
  <si>
    <t>Implied Going-In Cap Rate:</t>
  </si>
  <si>
    <t>Exit Cap Rate:</t>
  </si>
  <si>
    <t>Exit Price per Unit:</t>
  </si>
  <si>
    <t>Exit Price per SF:</t>
  </si>
  <si>
    <t>Adjusted NOI Margin:</t>
  </si>
  <si>
    <t>Base Rental Income:</t>
  </si>
  <si>
    <t>Mid-Year Discount Period:</t>
  </si>
  <si>
    <t>Present Value of Cash Flows:</t>
  </si>
  <si>
    <t>Discounted Cash Flow (DCF) Analysis - Assumptions and Output:</t>
  </si>
  <si>
    <t>Cash Flow Growth Rate:</t>
  </si>
  <si>
    <t>Terminal Value - Multiples Method:</t>
  </si>
  <si>
    <t>Terminal Value - Perpetuity Growth Method:</t>
  </si>
  <si>
    <t>Baseline Terminal Value:</t>
  </si>
  <si>
    <t>Baseline Terminal Cap Rate:</t>
  </si>
  <si>
    <t>Implied Terminal Cash Flow Growth Rate:</t>
  </si>
  <si>
    <t>PV of Terminal Value:</t>
  </si>
  <si>
    <t>Implied Total Property Value:</t>
  </si>
  <si>
    <t>Normal Discount Period:</t>
  </si>
  <si>
    <t>Premium / (Discount) to Asking Price:</t>
  </si>
  <si>
    <t>Baseline Terminal Cash Flow Growth Rate:</t>
  </si>
  <si>
    <t>Implied Terminal Cap Rate:</t>
  </si>
  <si>
    <t>Year</t>
  </si>
  <si>
    <t>Year Frac.</t>
  </si>
  <si>
    <t>$ / Unit / mth</t>
  </si>
  <si>
    <t>$ / Unit / Yr</t>
  </si>
  <si>
    <t>Debt Principal Repayment Upon Exit:</t>
  </si>
  <si>
    <t>Loan Amortization Period:</t>
  </si>
  <si>
    <t>Loan Issuance Fees (% Senior Debt):</t>
  </si>
  <si>
    <t>Acquisition Costs:</t>
  </si>
  <si>
    <t>Loan Issuance Fees:</t>
  </si>
  <si>
    <t>Prepayment Penalty (% Remaining Principal):</t>
  </si>
  <si>
    <t>Ending Debt Balance:</t>
  </si>
  <si>
    <t>Cash Flows to Equity Investors:</t>
  </si>
  <si>
    <t>Debt Service Coverage Ratio (DSCR) - NOI:</t>
  </si>
  <si>
    <t>Interest Coverage Ratio - NOI:</t>
  </si>
  <si>
    <t>Interest Coverage Ratio - Adjusted NOI:</t>
  </si>
  <si>
    <t>Debt Service Coverage Ratio (DSCR) - Adjusted NOI:</t>
  </si>
  <si>
    <t>Adjusted NOI (Cash Flows Avail. to All Investors):</t>
  </si>
  <si>
    <t>Initial Property Acquisition Price:</t>
  </si>
  <si>
    <t>Early Prepayment Penalty:</t>
  </si>
  <si>
    <t>Cost of Equity:</t>
  </si>
  <si>
    <t>Discount Rate (WACC):</t>
  </si>
  <si>
    <t>Project Cash Flows (Unleveraged IRR):</t>
  </si>
  <si>
    <t>Unleveraged Internal Rate of Return (IRR):</t>
  </si>
  <si>
    <t>Leveraged Internal Rate of Return (IRR):</t>
  </si>
  <si>
    <t>Total Project Cash Flows (Unleveraged IRR):</t>
  </si>
  <si>
    <t>Cash Flow to Equity Investors (Leveraged IRR):</t>
  </si>
  <si>
    <t>Total Cash Flows to Equity (Leveraged IRR):</t>
  </si>
  <si>
    <t>LTV Ratio:</t>
  </si>
  <si>
    <t>Property Value:</t>
  </si>
  <si>
    <t>Exit Cap Rate and Property Value Upon Exit:</t>
  </si>
  <si>
    <t>Exit Year and Property Value Upon Exit:</t>
  </si>
  <si>
    <t>Sensitivity Analyses - Assumption Ranges and Output:</t>
  </si>
  <si>
    <t>DCF - Unleveraged Cash Flow Projections:</t>
  </si>
  <si>
    <t>% of Implied Property Value from PV of Terminal Value:</t>
  </si>
  <si>
    <t>Loan Maturity:</t>
  </si>
  <si>
    <t>Total Returns:</t>
  </si>
  <si>
    <t>Total Returns to Equity:</t>
  </si>
  <si>
    <t>Sum of PV of Cash Flows:</t>
  </si>
  <si>
    <t>($ USD in $ as Stated, Unless Otherwise Noted)</t>
  </si>
  <si>
    <t>Total Initial Investment:</t>
  </si>
  <si>
    <t>Unleveraged Cash Flow (Adjusted NOI):</t>
  </si>
  <si>
    <t>Discount Rate:</t>
  </si>
  <si>
    <t>Terminal Cap Rate and Terminal Property Value:</t>
  </si>
  <si>
    <t>Number of Units:</t>
  </si>
  <si>
    <t>Parking Spots:</t>
  </si>
  <si>
    <t>Number of Floors:</t>
  </si>
  <si>
    <t>Lesson Outline:</t>
  </si>
  <si>
    <t>Tenant Improvements (TIs) per Unit per Year:</t>
  </si>
  <si>
    <t>Leasing Commissions (LCs) per Unit per Year:</t>
  </si>
  <si>
    <t>Other Income per Unit per Month:</t>
  </si>
  <si>
    <t>$ / sq. ft. / mth</t>
  </si>
  <si>
    <t>1) What's the purpose of different scenarios?</t>
  </si>
  <si>
    <r>
      <t xml:space="preserve">The "stabilized, steady growth" scenario shown here is </t>
    </r>
    <r>
      <rPr>
        <b/>
        <sz val="11"/>
        <color theme="1"/>
        <rFont val="Calibri"/>
        <family val="2"/>
      </rPr>
      <t>highly unlikely</t>
    </r>
    <r>
      <rPr>
        <sz val="11"/>
        <color theme="1"/>
        <rFont val="Calibri"/>
        <family val="2"/>
      </rPr>
      <t xml:space="preserve"> in real life - what ever goes up by 3% or 2% per year, indefinitely?</t>
    </r>
  </si>
  <si>
    <t>Most real estate "models" miss this altogether and focus very heavily on these "steady-state" trends, ignoring actual market cycles.</t>
  </si>
  <si>
    <r>
      <t>Truth:</t>
    </r>
    <r>
      <rPr>
        <sz val="11"/>
        <color theme="1"/>
        <rFont val="Calibri"/>
        <family val="2"/>
      </rPr>
      <t xml:space="preserve"> Over any 10-year period in any region worldwide, there is nearly a 100% chance of a downturn, or, if you're already in a down market, some type of recovery.</t>
    </r>
  </si>
  <si>
    <t>Some exceptions (Japan), but that was because the market was ridiculously overvalued and took a long time to fall.</t>
  </si>
  <si>
    <r>
      <t>Why Not Just Sensitivities or Toggles?</t>
    </r>
    <r>
      <rPr>
        <sz val="11"/>
        <color theme="1"/>
        <rFont val="Calibri"/>
        <family val="2"/>
      </rPr>
      <t xml:space="preserve"> The issue is that for real estate, many of the assumptions are intertwined and interrelated. For example, if rents are</t>
    </r>
  </si>
  <si>
    <t>falling, vacancy rates are rising… cap rates are rising… and the owners may need to spend more on CapEx and LCs to attract new tenants.</t>
  </si>
  <si>
    <t>So the 1 or 2-assumption sensitivity models elsewhere on this site wouldn't work as well for real estate since most of the assumptions are linked.</t>
  </si>
  <si>
    <t>2) Scenario #2 - Decline and Recovery</t>
  </si>
  <si>
    <r>
      <t>Decline Phase:</t>
    </r>
    <r>
      <rPr>
        <sz val="11"/>
        <color theme="1"/>
        <rFont val="Calibri"/>
        <family val="2"/>
      </rPr>
      <t xml:space="preserve"> Rents will go down by a few percentage points, but not by a huge amount if you look at the historical #s… maybe a 2-3% drop each year.</t>
    </r>
  </si>
  <si>
    <t>(Remember, ~2% allocated to Collection Losses here.)</t>
  </si>
  <si>
    <r>
      <t>Operating Expenses and Replacement Reserves:</t>
    </r>
    <r>
      <rPr>
        <sz val="11"/>
        <color theme="1"/>
        <rFont val="Calibri"/>
        <family val="2"/>
      </rPr>
      <t xml:space="preserve"> These will both </t>
    </r>
    <r>
      <rPr>
        <b/>
        <sz val="11"/>
        <color theme="1"/>
        <rFont val="Calibri"/>
        <family val="2"/>
      </rPr>
      <t>FALL</t>
    </r>
    <r>
      <rPr>
        <sz val="11"/>
        <color theme="1"/>
        <rFont val="Calibri"/>
        <family val="2"/>
      </rPr>
      <t xml:space="preserve"> in a recession as the property owner attempts to cut costs and reduce staff spending, etc.</t>
    </r>
  </si>
  <si>
    <t>Also, with fewer tenants there will be lower utility bills, less of a need for front desk staff, and so on. Might fall roughly in line with rent.</t>
  </si>
  <si>
    <r>
      <t xml:space="preserve">The </t>
    </r>
    <r>
      <rPr>
        <b/>
        <sz val="11"/>
        <color theme="1"/>
        <rFont val="Calibri"/>
        <family val="2"/>
      </rPr>
      <t>Vacancy / Collection Loss %</t>
    </r>
    <r>
      <rPr>
        <sz val="11"/>
        <color theme="1"/>
        <rFont val="Calibri"/>
        <family val="2"/>
      </rPr>
      <t xml:space="preserve"> will also increase… maybe not exactly to 9%, the historical peak, but perhaps close to it. 2009 figure was 7%, so we'll go with that.</t>
    </r>
  </si>
  <si>
    <r>
      <rPr>
        <b/>
        <sz val="11"/>
        <color theme="1"/>
        <rFont val="Calibri"/>
        <family val="2"/>
      </rPr>
      <t>Other Income</t>
    </r>
    <r>
      <rPr>
        <sz val="11"/>
        <color theme="1"/>
        <rFont val="Calibri"/>
        <family val="2"/>
      </rPr>
      <t xml:space="preserve"> will fall by MORE than this since it's more volatile - as the economy worsens, fewer people drive, pay for parking, gym access, etc.</t>
    </r>
  </si>
  <si>
    <r>
      <t>CapEx:</t>
    </r>
    <r>
      <rPr>
        <sz val="11"/>
        <color theme="1"/>
        <rFont val="Calibri"/>
        <family val="2"/>
      </rPr>
      <t xml:space="preserve"> This will also fall initially, as the owner postpones planned spending "until things improve"… but it may also start rising in response to a higher vacancy rate --&gt;</t>
    </r>
  </si>
  <si>
    <t>need to attract more tenants somehow!</t>
  </si>
  <si>
    <r>
      <t>TIs and LCs:</t>
    </r>
    <r>
      <rPr>
        <sz val="11"/>
        <color theme="1"/>
        <rFont val="Calibri"/>
        <family val="2"/>
      </rPr>
      <t xml:space="preserve"> These will both rise in a downturn because you have to spend more to attract tenants. LC growth will be more significant, but TIs will increase by </t>
    </r>
  </si>
  <si>
    <t>some amount as well --&gt; "Hey, rent our apartment, we'll give you free customizations and upgrades!"</t>
  </si>
  <si>
    <t>These growth rates will tend to exceed anything else since they're the smallest items.</t>
  </si>
  <si>
    <r>
      <t>Recovery Phase:</t>
    </r>
    <r>
      <rPr>
        <sz val="11"/>
        <color theme="1"/>
        <rFont val="Calibri"/>
        <family val="2"/>
      </rPr>
      <t xml:space="preserve"> Rent will "bottom out," and then start a gradual rise back to the 3% per year level.</t>
    </r>
  </si>
  <si>
    <t>Same with Other Income, but it may reverse more rapidly since it tends to swing around a lot more than rent by itself.</t>
  </si>
  <si>
    <t>expected long-term growth by the end. Owner can finally pay for those deferred big-ticket items!</t>
  </si>
  <si>
    <r>
      <rPr>
        <b/>
        <sz val="11"/>
        <color theme="1"/>
        <rFont val="Calibri"/>
        <family val="2"/>
      </rPr>
      <t>TIs and LCs:</t>
    </r>
    <r>
      <rPr>
        <sz val="11"/>
        <color theme="1"/>
        <rFont val="Calibri"/>
        <family val="2"/>
      </rPr>
      <t xml:space="preserve"> These will both fall substantially as the recovery proceeds, though LCs may still grow a bit in the beginning - no longer need to pay as much to</t>
    </r>
  </si>
  <si>
    <r>
      <rPr>
        <b/>
        <sz val="11"/>
        <color theme="1"/>
        <rFont val="Calibri"/>
        <family val="2"/>
      </rPr>
      <t>CapEx:</t>
    </r>
    <r>
      <rPr>
        <sz val="11"/>
        <color theme="1"/>
        <rFont val="Calibri"/>
        <family val="2"/>
      </rPr>
      <t xml:space="preserve"> Will jump up initially in response to better market conditions, and grow by higher-than-average rates… but then fall back down closer to the </t>
    </r>
  </si>
  <si>
    <r>
      <rPr>
        <b/>
        <sz val="11"/>
        <color theme="1"/>
        <rFont val="Calibri"/>
        <family val="2"/>
      </rPr>
      <t>OpEx and Replacement Reserve:</t>
    </r>
    <r>
      <rPr>
        <sz val="11"/>
        <color theme="1"/>
        <rFont val="Calibri"/>
        <family val="2"/>
      </rPr>
      <t xml:space="preserve"> Will "bottom out" and then jump up in response to the recovery, before falling back to the ~3% growth per year levels.</t>
    </r>
  </si>
  <si>
    <r>
      <rPr>
        <b/>
        <sz val="11"/>
        <color theme="1"/>
        <rFont val="Calibri"/>
        <family val="2"/>
      </rPr>
      <t>Vacancy Rate and Collection Losses:</t>
    </r>
    <r>
      <rPr>
        <sz val="11"/>
        <color theme="1"/>
        <rFont val="Calibri"/>
        <family val="2"/>
      </rPr>
      <t xml:space="preserve"> Will start falling back to ~5% baseline level.</t>
    </r>
  </si>
  <si>
    <t>attract new tenants. Will eventually fall back to "stable" levels of ~2% expected annual growth.</t>
  </si>
  <si>
    <r>
      <t>Stable Phase:</t>
    </r>
    <r>
      <rPr>
        <sz val="11"/>
        <color theme="1"/>
        <rFont val="Calibri"/>
        <family val="2"/>
      </rPr>
      <t xml:space="preserve"> Make each item move closer to the long-term expected growth rates given in the case study document.</t>
    </r>
  </si>
  <si>
    <t>3) Scenario #3 - Longer-Term Decline and Recovery</t>
  </si>
  <si>
    <t>Largely the same as what we did above, but now there's a "high-growth" phase in the beginning…</t>
  </si>
  <si>
    <t>…where rents increase at more than 3%, Other Income also grows, and the vacancy / collection loss rate falls even further to 4%.</t>
  </si>
  <si>
    <t>Also higher OpEx spending, but we're assuming the rest will be pretty much the same.</t>
  </si>
  <si>
    <t>The decline here will also be more significant since we're starting from a higher base for all the items to begin with.</t>
  </si>
  <si>
    <t>4) Compare and Contrast Output in Different Scenarios</t>
  </si>
  <si>
    <t>Scenarios #2 and #3 are actually quite similar in the final year, but in between the trends differ… so our exit value when selling the property may not be much</t>
  </si>
  <si>
    <t>different, but the cash flows and debt repayment in between may differ substantially.</t>
  </si>
  <si>
    <t>That might create issues for us when we present this to lenders and make our case for borrowing a certain amount of funds to do the deal.</t>
  </si>
  <si>
    <r>
      <t xml:space="preserve">Both of these are far less optimistic than Scenario #1 - so maybe the timing of the downturn doesn't matter so much as </t>
    </r>
    <r>
      <rPr>
        <u/>
        <sz val="11"/>
        <color theme="1"/>
        <rFont val="Calibri"/>
        <family val="2"/>
      </rPr>
      <t>the fact that it happens at all</t>
    </r>
    <r>
      <rPr>
        <sz val="11"/>
        <color theme="1"/>
        <rFont val="Calibri"/>
        <family val="2"/>
      </rPr>
      <t>.</t>
    </r>
  </si>
  <si>
    <t>Better look at multiple scenarios… decline and recovery? High-growth, decline, and recovery? Recovery, decline, recovery? Pick what makes sense for the market!</t>
  </si>
  <si>
    <r>
      <t>Decline:</t>
    </r>
    <r>
      <rPr>
        <sz val="11"/>
        <color theme="1"/>
        <rFont val="Calibri"/>
        <family val="2"/>
      </rPr>
      <t xml:space="preserve"> Rents and Other Income will fall as the Vacancy Rate rises and expenses are cut… but CapEx, TIs, and LCs may actually rise to attract new tenants!</t>
    </r>
  </si>
  <si>
    <r>
      <t>High-Growth:</t>
    </r>
    <r>
      <rPr>
        <sz val="11"/>
        <color theme="1"/>
        <rFont val="Calibri"/>
        <family val="2"/>
      </rPr>
      <t xml:space="preserve"> Rent and Other Income will rise and the Vacancy Rate will fall, as expense rise modestly, but probably by less than rent itself.</t>
    </r>
  </si>
  <si>
    <r>
      <t>Recovery:</t>
    </r>
    <r>
      <rPr>
        <sz val="11"/>
        <color theme="1"/>
        <rFont val="Calibri"/>
        <family val="2"/>
      </rPr>
      <t xml:space="preserve"> Rents and Other Income will "bottom out" before beginning to rise again. The Vacancy Rate will start falling.</t>
    </r>
  </si>
  <si>
    <t>Expenses will jump back up in response to increased demand, before falling once again. CapEx could jump up before falling again.</t>
  </si>
  <si>
    <t>TIs and LCs will generally decrease as less spending is required to attract tenants.</t>
  </si>
  <si>
    <r>
      <t>Stable:</t>
    </r>
    <r>
      <rPr>
        <sz val="11"/>
        <color theme="1"/>
        <rFont val="Calibri"/>
        <family val="2"/>
      </rPr>
      <t xml:space="preserve"> Everything moves toward the "long-term trends" toward the end of the period.</t>
    </r>
  </si>
  <si>
    <t>5) Recap and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</si>
</sst>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#,##0_);\(#,##0\);\-_);@_)"/>
    <numFmt numFmtId="165" formatCode="yyyy\-mm\-dd"/>
    <numFmt numFmtId="166" formatCode="0.00%_);\(0.00%\);\-_);@_)"/>
    <numFmt numFmtId="167" formatCode="0.0%_);\(0.0%\);\-_);@_)"/>
    <numFmt numFmtId="168" formatCode="#,##0\ &quot;sq. ft.&quot;"/>
    <numFmt numFmtId="169" formatCode="&quot;FY&quot;yy"/>
    <numFmt numFmtId="170" formatCode="_(0.0%_);\(0.0%\);_(&quot;–&quot;_);_(@_)"/>
    <numFmt numFmtId="171" formatCode="0.0%;\(0.0%\)"/>
    <numFmt numFmtId="172" formatCode="0.000"/>
    <numFmt numFmtId="173" formatCode="0.00\ \x_);\(0.00\ \x\);\-_);@_)"/>
    <numFmt numFmtId="174" formatCode="0.0%;[Red]\(0.0%\)"/>
  </numFmts>
  <fonts count="21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FF"/>
      <name val="Calibri"/>
      <family val="2"/>
    </font>
    <font>
      <sz val="11"/>
      <color theme="0"/>
      <name val="Calibri"/>
      <family val="2"/>
      <scheme val="minor"/>
    </font>
    <font>
      <sz val="11"/>
      <color theme="4"/>
      <name val="Calibri"/>
      <family val="2"/>
      <scheme val="minor"/>
    </font>
    <font>
      <u/>
      <sz val="11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2">
    <xf numFmtId="0" fontId="0" fillId="0" borderId="0"/>
    <xf numFmtId="0" fontId="13" fillId="0" borderId="0"/>
  </cellStyleXfs>
  <cellXfs count="170">
    <xf numFmtId="0" fontId="0" fillId="0" borderId="0" xfId="0"/>
    <xf numFmtId="0" fontId="2" fillId="0" borderId="0" xfId="0" applyNumberFormat="1" applyFont="1" applyBorder="1"/>
    <xf numFmtId="0" fontId="0" fillId="0" borderId="0" xfId="0" applyFont="1" applyBorder="1"/>
    <xf numFmtId="0" fontId="3" fillId="0" borderId="0" xfId="0" applyNumberFormat="1" applyFont="1" applyBorder="1" applyAlignment="1">
      <alignment horizontal="left"/>
    </xf>
    <xf numFmtId="0" fontId="0" fillId="0" borderId="0" xfId="0" applyNumberFormat="1" applyFont="1" applyBorder="1"/>
    <xf numFmtId="0" fontId="4" fillId="2" borderId="2" xfId="0" applyNumberFormat="1" applyFont="1" applyFill="1" applyBorder="1" applyAlignment="1">
      <alignment horizontal="left"/>
    </xf>
    <xf numFmtId="0" fontId="5" fillId="2" borderId="2" xfId="0" applyNumberFormat="1" applyFont="1" applyFill="1" applyBorder="1" applyAlignment="1">
      <alignment horizontal="center"/>
    </xf>
    <xf numFmtId="0" fontId="6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 indent="1"/>
    </xf>
    <xf numFmtId="164" fontId="6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Border="1" applyAlignment="1">
      <alignment horizontal="centerContinuous"/>
    </xf>
    <xf numFmtId="0" fontId="8" fillId="0" borderId="0" xfId="0" applyNumberFormat="1" applyFont="1" applyBorder="1"/>
    <xf numFmtId="0" fontId="3" fillId="0" borderId="0" xfId="0" applyNumberFormat="1" applyFont="1" applyBorder="1" applyAlignment="1">
      <alignment horizontal="center"/>
    </xf>
    <xf numFmtId="165" fontId="6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Border="1" applyAlignment="1">
      <alignment horizontal="left" indent="1"/>
    </xf>
    <xf numFmtId="44" fontId="6" fillId="3" borderId="1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Border="1" applyAlignment="1">
      <alignment horizontal="left"/>
    </xf>
    <xf numFmtId="42" fontId="6" fillId="3" borderId="1" xfId="0" applyNumberFormat="1" applyFont="1" applyFill="1" applyBorder="1" applyProtection="1">
      <protection locked="0"/>
    </xf>
    <xf numFmtId="1" fontId="6" fillId="3" borderId="1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/>
    <xf numFmtId="167" fontId="6" fillId="3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>
      <alignment horizontal="center"/>
    </xf>
    <xf numFmtId="168" fontId="6" fillId="3" borderId="1" xfId="0" applyNumberFormat="1" applyFont="1" applyFill="1" applyBorder="1" applyProtection="1">
      <protection locked="0"/>
    </xf>
    <xf numFmtId="168" fontId="8" fillId="0" borderId="0" xfId="0" applyNumberFormat="1" applyFont="1" applyBorder="1"/>
    <xf numFmtId="0" fontId="8" fillId="0" borderId="0" xfId="0" applyNumberFormat="1" applyFont="1" applyBorder="1" applyAlignment="1">
      <alignment horizontal="right"/>
    </xf>
    <xf numFmtId="0" fontId="7" fillId="0" borderId="0" xfId="0" applyNumberFormat="1" applyFont="1" applyBorder="1"/>
    <xf numFmtId="0" fontId="3" fillId="0" borderId="0" xfId="0" quotePrefix="1" applyNumberFormat="1" applyFont="1" applyBorder="1" applyAlignment="1">
      <alignment horizontal="center"/>
    </xf>
    <xf numFmtId="42" fontId="8" fillId="0" borderId="0" xfId="0" applyNumberFormat="1" applyFont="1" applyFill="1" applyBorder="1" applyProtection="1">
      <protection locked="0"/>
    </xf>
    <xf numFmtId="0" fontId="3" fillId="0" borderId="0" xfId="0" applyFont="1" applyBorder="1" applyAlignment="1">
      <alignment horizontal="left"/>
    </xf>
    <xf numFmtId="0" fontId="0" fillId="0" borderId="0" xfId="0" applyNumberFormat="1" applyFont="1" applyFill="1" applyBorder="1"/>
    <xf numFmtId="0" fontId="3" fillId="0" borderId="0" xfId="0" quotePrefix="1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0" fontId="4" fillId="2" borderId="3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>
      <alignment horizontal="centerContinuous"/>
    </xf>
    <xf numFmtId="0" fontId="4" fillId="2" borderId="5" xfId="0" applyNumberFormat="1" applyFont="1" applyFill="1" applyBorder="1" applyAlignment="1">
      <alignment horizontal="centerContinuous"/>
    </xf>
    <xf numFmtId="169" fontId="4" fillId="2" borderId="2" xfId="0" applyNumberFormat="1" applyFont="1" applyFill="1" applyBorder="1" applyAlignment="1">
      <alignment horizontal="center"/>
    </xf>
    <xf numFmtId="169" fontId="4" fillId="2" borderId="6" xfId="0" applyNumberFormat="1" applyFont="1" applyFill="1" applyBorder="1" applyAlignment="1">
      <alignment horizontal="center"/>
    </xf>
    <xf numFmtId="0" fontId="7" fillId="4" borderId="0" xfId="0" applyNumberFormat="1" applyFont="1" applyFill="1" applyBorder="1" applyAlignment="1">
      <alignment horizontal="centerContinuous"/>
    </xf>
    <xf numFmtId="0" fontId="0" fillId="4" borderId="0" xfId="0" applyNumberFormat="1" applyFont="1" applyFill="1" applyBorder="1" applyAlignment="1">
      <alignment horizontal="centerContinuous"/>
    </xf>
    <xf numFmtId="0" fontId="0" fillId="0" borderId="0" xfId="0" applyNumberFormat="1" applyFont="1" applyFill="1" applyBorder="1" applyAlignment="1">
      <alignment horizontal="left" indent="1"/>
    </xf>
    <xf numFmtId="0" fontId="7" fillId="5" borderId="0" xfId="0" applyNumberFormat="1" applyFont="1" applyFill="1" applyBorder="1" applyAlignment="1">
      <alignment horizontal="centerContinuous"/>
    </xf>
    <xf numFmtId="0" fontId="0" fillId="5" borderId="0" xfId="0" applyNumberFormat="1" applyFont="1" applyFill="1" applyBorder="1" applyAlignment="1">
      <alignment horizontal="centerContinuous"/>
    </xf>
    <xf numFmtId="0" fontId="7" fillId="6" borderId="0" xfId="0" applyNumberFormat="1" applyFont="1" applyFill="1" applyBorder="1" applyAlignment="1">
      <alignment horizontal="centerContinuous"/>
    </xf>
    <xf numFmtId="0" fontId="0" fillId="6" borderId="0" xfId="0" applyNumberFormat="1" applyFont="1" applyFill="1" applyBorder="1" applyAlignment="1">
      <alignment horizontal="centerContinuous"/>
    </xf>
    <xf numFmtId="0" fontId="5" fillId="2" borderId="2" xfId="0" applyNumberFormat="1" applyFont="1" applyFill="1" applyBorder="1" applyAlignment="1">
      <alignment horizontal="left"/>
    </xf>
    <xf numFmtId="0" fontId="7" fillId="7" borderId="2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 horizontal="left" indent="1"/>
    </xf>
    <xf numFmtId="167" fontId="3" fillId="0" borderId="0" xfId="0" applyNumberFormat="1" applyFont="1" applyBorder="1"/>
    <xf numFmtId="164" fontId="0" fillId="0" borderId="0" xfId="0" applyNumberFormat="1" applyFont="1" applyBorder="1"/>
    <xf numFmtId="164" fontId="7" fillId="0" borderId="7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 indent="1"/>
    </xf>
    <xf numFmtId="0" fontId="7" fillId="0" borderId="0" xfId="0" applyFont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169" fontId="4" fillId="2" borderId="8" xfId="0" applyNumberFormat="1" applyFont="1" applyFill="1" applyBorder="1" applyAlignment="1">
      <alignment horizontal="center"/>
    </xf>
    <xf numFmtId="164" fontId="0" fillId="0" borderId="7" xfId="0" applyNumberFormat="1" applyFont="1" applyBorder="1"/>
    <xf numFmtId="42" fontId="0" fillId="0" borderId="0" xfId="0" applyNumberFormat="1" applyFont="1" applyBorder="1"/>
    <xf numFmtId="41" fontId="0" fillId="0" borderId="0" xfId="0" applyNumberFormat="1" applyFont="1" applyBorder="1"/>
    <xf numFmtId="0" fontId="3" fillId="0" borderId="2" xfId="0" applyNumberFormat="1" applyFont="1" applyBorder="1" applyAlignment="1">
      <alignment horizontal="center"/>
    </xf>
    <xf numFmtId="0" fontId="7" fillId="0" borderId="7" xfId="0" applyNumberFormat="1" applyFont="1" applyBorder="1"/>
    <xf numFmtId="164" fontId="7" fillId="0" borderId="0" xfId="0" applyNumberFormat="1" applyFont="1" applyBorder="1"/>
    <xf numFmtId="0" fontId="3" fillId="0" borderId="0" xfId="0" applyNumberFormat="1" applyFont="1" applyBorder="1" applyAlignment="1">
      <alignment horizontal="left" indent="1"/>
    </xf>
    <xf numFmtId="0" fontId="7" fillId="0" borderId="0" xfId="0" applyNumberFormat="1" applyFont="1" applyFill="1" applyBorder="1" applyAlignment="1">
      <alignment horizontal="left"/>
    </xf>
    <xf numFmtId="42" fontId="7" fillId="0" borderId="7" xfId="0" applyNumberFormat="1" applyFont="1" applyBorder="1"/>
    <xf numFmtId="164" fontId="1" fillId="0" borderId="0" xfId="0" applyNumberFormat="1" applyFont="1" applyBorder="1"/>
    <xf numFmtId="0" fontId="1" fillId="0" borderId="0" xfId="0" applyNumberFormat="1" applyFont="1" applyBorder="1"/>
    <xf numFmtId="0" fontId="4" fillId="2" borderId="0" xfId="0" applyNumberFormat="1" applyFont="1" applyFill="1" applyBorder="1" applyAlignment="1">
      <alignment horizontal="centerContinuous"/>
    </xf>
    <xf numFmtId="169" fontId="4" fillId="2" borderId="0" xfId="0" applyNumberFormat="1" applyFont="1" applyFill="1" applyBorder="1" applyAlignment="1">
      <alignment horizontal="center"/>
    </xf>
    <xf numFmtId="41" fontId="6" fillId="0" borderId="0" xfId="0" applyNumberFormat="1" applyFont="1" applyFill="1" applyBorder="1" applyProtection="1">
      <protection locked="0"/>
    </xf>
    <xf numFmtId="41" fontId="6" fillId="0" borderId="2" xfId="0" applyNumberFormat="1" applyFont="1" applyFill="1" applyBorder="1" applyProtection="1">
      <protection locked="0"/>
    </xf>
    <xf numFmtId="42" fontId="1" fillId="0" borderId="7" xfId="0" applyNumberFormat="1" applyFont="1" applyBorder="1"/>
    <xf numFmtId="0" fontId="1" fillId="6" borderId="0" xfId="0" applyNumberFormat="1" applyFont="1" applyFill="1" applyBorder="1" applyAlignment="1">
      <alignment horizontal="centerContinuous"/>
    </xf>
    <xf numFmtId="0" fontId="11" fillId="0" borderId="0" xfId="0" applyNumberFormat="1" applyFont="1" applyBorder="1"/>
    <xf numFmtId="44" fontId="8" fillId="0" borderId="0" xfId="0" applyNumberFormat="1" applyFont="1" applyFill="1" applyBorder="1" applyProtection="1">
      <protection locked="0"/>
    </xf>
    <xf numFmtId="0" fontId="11" fillId="0" borderId="0" xfId="0" applyNumberFormat="1" applyFont="1" applyFill="1" applyBorder="1" applyAlignment="1">
      <alignment horizontal="left" indent="1"/>
    </xf>
    <xf numFmtId="164" fontId="0" fillId="0" borderId="0" xfId="0" applyNumberFormat="1"/>
    <xf numFmtId="0" fontId="12" fillId="0" borderId="2" xfId="0" applyFont="1" applyBorder="1" applyAlignment="1"/>
    <xf numFmtId="0" fontId="12" fillId="0" borderId="0" xfId="0" applyFont="1" applyAlignment="1"/>
    <xf numFmtId="0" fontId="3" fillId="0" borderId="0" xfId="0" applyFont="1"/>
    <xf numFmtId="0" fontId="12" fillId="0" borderId="0" xfId="0" applyFont="1"/>
    <xf numFmtId="0" fontId="8" fillId="0" borderId="0" xfId="1" applyFont="1" applyBorder="1"/>
    <xf numFmtId="0" fontId="12" fillId="0" borderId="0" xfId="0" applyFont="1" applyBorder="1" applyAlignment="1"/>
    <xf numFmtId="0" fontId="8" fillId="0" borderId="0" xfId="1" applyFont="1"/>
    <xf numFmtId="0" fontId="3" fillId="0" borderId="0" xfId="0" applyFont="1" applyBorder="1" applyAlignment="1"/>
    <xf numFmtId="0" fontId="12" fillId="0" borderId="0" xfId="0" applyFont="1" applyBorder="1"/>
    <xf numFmtId="0" fontId="8" fillId="0" borderId="0" xfId="1" applyFont="1" applyBorder="1" applyAlignment="1">
      <alignment horizontal="left" indent="1"/>
    </xf>
    <xf numFmtId="0" fontId="8" fillId="0" borderId="2" xfId="1" applyFont="1" applyBorder="1" applyAlignment="1">
      <alignment horizontal="left" indent="1"/>
    </xf>
    <xf numFmtId="0" fontId="14" fillId="0" borderId="0" xfId="1" applyFont="1" applyBorder="1"/>
    <xf numFmtId="0" fontId="9" fillId="0" borderId="0" xfId="1" applyFont="1" applyBorder="1"/>
    <xf numFmtId="0" fontId="7" fillId="7" borderId="2" xfId="0" applyFont="1" applyFill="1" applyBorder="1" applyAlignment="1">
      <alignment horizontal="centerContinuous"/>
    </xf>
    <xf numFmtId="0" fontId="12" fillId="7" borderId="2" xfId="0" applyFont="1" applyFill="1" applyBorder="1" applyAlignment="1">
      <alignment horizontal="centerContinuous"/>
    </xf>
    <xf numFmtId="170" fontId="6" fillId="3" borderId="9" xfId="0" applyNumberFormat="1" applyFont="1" applyFill="1" applyBorder="1" applyAlignment="1">
      <alignment horizontal="center"/>
    </xf>
    <xf numFmtId="170" fontId="8" fillId="3" borderId="9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42" fontId="0" fillId="0" borderId="0" xfId="0" applyNumberFormat="1"/>
    <xf numFmtId="42" fontId="12" fillId="0" borderId="0" xfId="0" applyNumberFormat="1" applyFont="1"/>
    <xf numFmtId="171" fontId="8" fillId="0" borderId="0" xfId="1" applyNumberFormat="1" applyFont="1" applyBorder="1" applyAlignment="1">
      <alignment horizontal="center"/>
    </xf>
    <xf numFmtId="166" fontId="6" fillId="3" borderId="1" xfId="0" applyNumberFormat="1" applyFont="1" applyFill="1" applyBorder="1" applyAlignment="1" applyProtection="1">
      <alignment horizontal="center"/>
      <protection locked="0"/>
    </xf>
    <xf numFmtId="41" fontId="12" fillId="0" borderId="0" xfId="0" applyNumberFormat="1" applyFont="1" applyBorder="1"/>
    <xf numFmtId="41" fontId="12" fillId="0" borderId="2" xfId="0" applyNumberFormat="1" applyFont="1" applyBorder="1"/>
    <xf numFmtId="42" fontId="7" fillId="0" borderId="0" xfId="0" applyNumberFormat="1" applyFont="1"/>
    <xf numFmtId="171" fontId="9" fillId="0" borderId="0" xfId="1" applyNumberFormat="1" applyFont="1" applyBorder="1" applyAlignment="1">
      <alignment horizontal="center"/>
    </xf>
    <xf numFmtId="172" fontId="0" fillId="0" borderId="0" xfId="0" applyNumberFormat="1" applyAlignment="1">
      <alignment horizontal="center"/>
    </xf>
    <xf numFmtId="172" fontId="17" fillId="3" borderId="9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left" indent="1"/>
    </xf>
    <xf numFmtId="0" fontId="1" fillId="0" borderId="0" xfId="0" applyFont="1"/>
    <xf numFmtId="0" fontId="14" fillId="4" borderId="10" xfId="1" applyFont="1" applyFill="1" applyBorder="1"/>
    <xf numFmtId="171" fontId="14" fillId="4" borderId="12" xfId="1" applyNumberFormat="1" applyFont="1" applyFill="1" applyBorder="1" applyAlignment="1">
      <alignment horizontal="center"/>
    </xf>
    <xf numFmtId="0" fontId="8" fillId="4" borderId="10" xfId="1" applyFont="1" applyFill="1" applyBorder="1"/>
    <xf numFmtId="0" fontId="10" fillId="0" borderId="0" xfId="0" applyFont="1" applyBorder="1" applyAlignment="1">
      <alignment horizontal="center"/>
    </xf>
    <xf numFmtId="164" fontId="1" fillId="0" borderId="0" xfId="0" applyNumberFormat="1" applyFont="1"/>
    <xf numFmtId="173" fontId="3" fillId="0" borderId="0" xfId="0" applyNumberFormat="1" applyFont="1" applyBorder="1"/>
    <xf numFmtId="0" fontId="1" fillId="0" borderId="7" xfId="0" applyNumberFormat="1" applyFont="1" applyBorder="1"/>
    <xf numFmtId="0" fontId="0" fillId="0" borderId="7" xfId="0" applyNumberFormat="1" applyFont="1" applyBorder="1"/>
    <xf numFmtId="166" fontId="8" fillId="3" borderId="1" xfId="0" applyNumberFormat="1" applyFont="1" applyFill="1" applyBorder="1" applyAlignment="1" applyProtection="1">
      <alignment horizontal="center"/>
      <protection locked="0"/>
    </xf>
    <xf numFmtId="0" fontId="10" fillId="4" borderId="11" xfId="0" applyNumberFormat="1" applyFont="1" applyFill="1" applyBorder="1" applyAlignment="1">
      <alignment horizontal="center"/>
    </xf>
    <xf numFmtId="0" fontId="1" fillId="4" borderId="11" xfId="0" applyNumberFormat="1" applyFont="1" applyFill="1" applyBorder="1"/>
    <xf numFmtId="0" fontId="7" fillId="0" borderId="0" xfId="0" applyFont="1"/>
    <xf numFmtId="171" fontId="19" fillId="8" borderId="7" xfId="0" applyNumberFormat="1" applyFont="1" applyFill="1" applyBorder="1"/>
    <xf numFmtId="171" fontId="4" fillId="8" borderId="11" xfId="1" applyNumberFormat="1" applyFont="1" applyFill="1" applyBorder="1" applyAlignment="1">
      <alignment horizontal="center"/>
    </xf>
    <xf numFmtId="171" fontId="4" fillId="8" borderId="12" xfId="1" applyNumberFormat="1" applyFont="1" applyFill="1" applyBorder="1" applyAlignment="1">
      <alignment horizontal="center"/>
    </xf>
    <xf numFmtId="0" fontId="18" fillId="2" borderId="13" xfId="0" applyFont="1" applyFill="1" applyBorder="1"/>
    <xf numFmtId="0" fontId="18" fillId="2" borderId="15" xfId="0" applyFont="1" applyFill="1" applyBorder="1"/>
    <xf numFmtId="0" fontId="18" fillId="2" borderId="7" xfId="0" applyFont="1" applyFill="1" applyBorder="1"/>
    <xf numFmtId="0" fontId="4" fillId="2" borderId="7" xfId="0" applyFont="1" applyFill="1" applyBorder="1" applyAlignment="1">
      <alignment horizontal="centerContinuous"/>
    </xf>
    <xf numFmtId="0" fontId="4" fillId="2" borderId="14" xfId="0" applyFont="1" applyFill="1" applyBorder="1" applyAlignment="1">
      <alignment horizontal="centerContinuous"/>
    </xf>
    <xf numFmtId="10" fontId="4" fillId="8" borderId="17" xfId="1" applyNumberFormat="1" applyFont="1" applyFill="1" applyBorder="1" applyAlignment="1">
      <alignment horizontal="center"/>
    </xf>
    <xf numFmtId="10" fontId="4" fillId="8" borderId="20" xfId="1" applyNumberFormat="1" applyFont="1" applyFill="1" applyBorder="1" applyAlignment="1">
      <alignment horizontal="center"/>
    </xf>
    <xf numFmtId="42" fontId="4" fillId="8" borderId="15" xfId="1" applyNumberFormat="1" applyFont="1" applyFill="1" applyBorder="1"/>
    <xf numFmtId="41" fontId="4" fillId="8" borderId="15" xfId="1" applyNumberFormat="1" applyFont="1" applyFill="1" applyBorder="1"/>
    <xf numFmtId="41" fontId="4" fillId="8" borderId="19" xfId="1" applyNumberFormat="1" applyFont="1" applyFill="1" applyBorder="1"/>
    <xf numFmtId="174" fontId="0" fillId="0" borderId="15" xfId="0" applyNumberFormat="1" applyFont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174" fontId="0" fillId="9" borderId="0" xfId="0" applyNumberFormat="1" applyFont="1" applyFill="1" applyBorder="1" applyAlignment="1">
      <alignment horizontal="center"/>
    </xf>
    <xf numFmtId="174" fontId="0" fillId="0" borderId="15" xfId="0" applyNumberFormat="1" applyFont="1" applyFill="1" applyBorder="1" applyAlignment="1">
      <alignment horizontal="center"/>
    </xf>
    <xf numFmtId="174" fontId="0" fillId="0" borderId="0" xfId="0" applyNumberFormat="1" applyFont="1" applyFill="1" applyBorder="1" applyAlignment="1">
      <alignment horizontal="center"/>
    </xf>
    <xf numFmtId="171" fontId="4" fillId="8" borderId="13" xfId="0" applyNumberFormat="1" applyFont="1" applyFill="1" applyBorder="1" applyAlignment="1">
      <alignment horizontal="center"/>
    </xf>
    <xf numFmtId="169" fontId="4" fillId="8" borderId="17" xfId="0" applyNumberFormat="1" applyFont="1" applyFill="1" applyBorder="1" applyAlignment="1">
      <alignment horizontal="center"/>
    </xf>
    <xf numFmtId="169" fontId="4" fillId="8" borderId="20" xfId="0" applyNumberFormat="1" applyFont="1" applyFill="1" applyBorder="1" applyAlignment="1">
      <alignment horizontal="center"/>
    </xf>
    <xf numFmtId="166" fontId="4" fillId="8" borderId="11" xfId="1" applyNumberFormat="1" applyFont="1" applyFill="1" applyBorder="1" applyAlignment="1">
      <alignment horizontal="center"/>
    </xf>
    <xf numFmtId="166" fontId="4" fillId="8" borderId="12" xfId="1" applyNumberFormat="1" applyFont="1" applyFill="1" applyBorder="1" applyAlignment="1">
      <alignment horizontal="center"/>
    </xf>
    <xf numFmtId="166" fontId="0" fillId="0" borderId="0" xfId="0" quotePrefix="1" applyNumberFormat="1" applyFont="1" applyBorder="1" applyAlignment="1">
      <alignment horizontal="center"/>
    </xf>
    <xf numFmtId="0" fontId="1" fillId="4" borderId="10" xfId="0" applyNumberFormat="1" applyFont="1" applyFill="1" applyBorder="1" applyAlignment="1">
      <alignment horizontal="left"/>
    </xf>
    <xf numFmtId="0" fontId="7" fillId="10" borderId="21" xfId="0" applyFont="1" applyFill="1" applyBorder="1" applyAlignment="1"/>
    <xf numFmtId="0" fontId="7" fillId="10" borderId="21" xfId="0" applyNumberFormat="1" applyFont="1" applyFill="1" applyBorder="1" applyAlignment="1">
      <alignment horizontal="center"/>
    </xf>
    <xf numFmtId="166" fontId="6" fillId="3" borderId="22" xfId="0" applyNumberFormat="1" applyFont="1" applyFill="1" applyBorder="1" applyAlignment="1" applyProtection="1">
      <alignment horizontal="center"/>
      <protection locked="0"/>
    </xf>
    <xf numFmtId="0" fontId="0" fillId="7" borderId="2" xfId="0" applyNumberFormat="1" applyFont="1" applyFill="1" applyBorder="1" applyAlignment="1">
      <alignment horizontal="centerContinuous"/>
    </xf>
    <xf numFmtId="167" fontId="7" fillId="4" borderId="12" xfId="0" applyNumberFormat="1" applyFont="1" applyFill="1" applyBorder="1" applyAlignment="1">
      <alignment horizontal="center"/>
    </xf>
    <xf numFmtId="173" fontId="3" fillId="0" borderId="0" xfId="0" applyNumberFormat="1" applyFont="1" applyBorder="1" applyAlignment="1">
      <alignment horizontal="center"/>
    </xf>
    <xf numFmtId="42" fontId="0" fillId="0" borderId="15" xfId="0" applyNumberFormat="1" applyFont="1" applyBorder="1" applyAlignment="1">
      <alignment horizontal="center"/>
    </xf>
    <xf numFmtId="42" fontId="0" fillId="0" borderId="0" xfId="0" applyNumberFormat="1" applyFont="1" applyBorder="1" applyAlignment="1">
      <alignment horizontal="center"/>
    </xf>
    <xf numFmtId="42" fontId="0" fillId="0" borderId="0" xfId="0" applyNumberFormat="1" applyFont="1" applyFill="1" applyBorder="1" applyAlignment="1">
      <alignment horizontal="center"/>
    </xf>
    <xf numFmtId="41" fontId="0" fillId="0" borderId="15" xfId="0" applyNumberFormat="1" applyFont="1" applyBorder="1" applyAlignment="1">
      <alignment horizontal="center"/>
    </xf>
    <xf numFmtId="41" fontId="0" fillId="0" borderId="0" xfId="0" applyNumberFormat="1" applyFont="1" applyBorder="1" applyAlignment="1">
      <alignment horizontal="center"/>
    </xf>
    <xf numFmtId="41" fontId="0" fillId="0" borderId="0" xfId="0" applyNumberFormat="1" applyFont="1" applyFill="1" applyBorder="1" applyAlignment="1">
      <alignment horizontal="center"/>
    </xf>
    <xf numFmtId="41" fontId="0" fillId="0" borderId="15" xfId="0" applyNumberFormat="1" applyFont="1" applyFill="1" applyBorder="1" applyAlignment="1">
      <alignment horizontal="center"/>
    </xf>
    <xf numFmtId="0" fontId="0" fillId="11" borderId="2" xfId="0" applyFill="1" applyBorder="1"/>
    <xf numFmtId="0" fontId="1" fillId="11" borderId="2" xfId="0" applyFont="1" applyFill="1" applyBorder="1"/>
    <xf numFmtId="9" fontId="0" fillId="0" borderId="0" xfId="0" applyNumberFormat="1" applyFont="1" applyBorder="1"/>
    <xf numFmtId="0" fontId="0" fillId="0" borderId="0" xfId="0" applyFont="1"/>
    <xf numFmtId="0" fontId="0" fillId="11" borderId="2" xfId="0" applyFont="1" applyFill="1" applyBorder="1"/>
    <xf numFmtId="0" fontId="4" fillId="2" borderId="16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BDD7EE"/>
      <color rgb="FF1F497D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B2:AB246"/>
  <sheetViews>
    <sheetView showGridLines="0" tabSelected="1" topLeftCell="O49" zoomScaleNormal="100" zoomScaleSheetLayoutView="40" workbookViewId="0">
      <selection activeCell="S49" sqref="S49"/>
    </sheetView>
  </sheetViews>
  <sheetFormatPr defaultRowHeight="14.4" outlineLevelRow="1" x14ac:dyDescent="0.3"/>
  <cols>
    <col min="1" max="2" width="2.77734375" customWidth="1"/>
    <col min="3" max="3" width="45.6640625" customWidth="1"/>
    <col min="4" max="17" width="14.44140625" customWidth="1"/>
    <col min="18" max="19" width="2.77734375" customWidth="1"/>
    <col min="20" max="28" width="14.44140625" customWidth="1"/>
  </cols>
  <sheetData>
    <row r="2" spans="2:17" ht="18" x14ac:dyDescent="0.35">
      <c r="B2" s="1" t="str">
        <f>Property_Name&amp;" - Investment Analysis Model"</f>
        <v>The Lyric - Investment Analysis Model</v>
      </c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2:17" x14ac:dyDescent="0.3">
      <c r="B3" s="4" t="s">
        <v>150</v>
      </c>
      <c r="C3" s="2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7" x14ac:dyDescent="0.3"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7" x14ac:dyDescent="0.3">
      <c r="B5" s="5" t="s">
        <v>0</v>
      </c>
      <c r="C5" s="6"/>
      <c r="D5" s="6" t="s">
        <v>1</v>
      </c>
      <c r="E5" s="5"/>
      <c r="F5" s="5"/>
      <c r="G5" s="5"/>
      <c r="H5" s="5"/>
      <c r="I5" s="5"/>
      <c r="J5" s="6" t="str">
        <f>+$D$5</f>
        <v>Units:</v>
      </c>
      <c r="K5" s="5"/>
      <c r="L5" s="5"/>
      <c r="M5" s="5"/>
      <c r="N5" s="5"/>
      <c r="O5" s="5"/>
      <c r="P5" s="5"/>
      <c r="Q5" s="5"/>
    </row>
    <row r="6" spans="2:17" outlineLevel="1" x14ac:dyDescent="0.3">
      <c r="B6" s="4"/>
      <c r="C6" s="4"/>
      <c r="D6" s="3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7" outlineLevel="1" x14ac:dyDescent="0.3">
      <c r="B7" s="4"/>
      <c r="C7" s="4" t="s">
        <v>2</v>
      </c>
      <c r="D7" s="12" t="s">
        <v>78</v>
      </c>
      <c r="E7" s="7" t="s">
        <v>3</v>
      </c>
      <c r="F7" s="4"/>
      <c r="G7" s="14" t="s">
        <v>9</v>
      </c>
      <c r="H7" s="2"/>
      <c r="I7" s="2"/>
      <c r="J7" s="12" t="s">
        <v>162</v>
      </c>
      <c r="K7" s="15">
        <v>3.1621512767499933</v>
      </c>
      <c r="M7" s="10"/>
      <c r="N7" s="10"/>
      <c r="O7" s="10"/>
      <c r="P7" s="4"/>
    </row>
    <row r="8" spans="2:17" outlineLevel="1" x14ac:dyDescent="0.3">
      <c r="B8" s="4"/>
      <c r="C8" s="4" t="s">
        <v>5</v>
      </c>
      <c r="D8" s="12" t="s">
        <v>78</v>
      </c>
      <c r="E8" s="7" t="s">
        <v>6</v>
      </c>
      <c r="F8" s="4"/>
      <c r="G8" s="14" t="s">
        <v>161</v>
      </c>
      <c r="H8" s="2"/>
      <c r="I8" s="2"/>
      <c r="J8" s="12" t="s">
        <v>114</v>
      </c>
      <c r="K8" s="17">
        <v>150</v>
      </c>
      <c r="L8" s="4"/>
      <c r="M8" s="4"/>
      <c r="N8" s="4"/>
      <c r="O8" s="4"/>
      <c r="P8" s="4"/>
    </row>
    <row r="9" spans="2:17" outlineLevel="1" x14ac:dyDescent="0.3">
      <c r="B9" s="11"/>
      <c r="C9" s="4" t="s">
        <v>7</v>
      </c>
      <c r="D9" s="12" t="s">
        <v>8</v>
      </c>
      <c r="E9" s="13">
        <v>41213</v>
      </c>
      <c r="F9" s="11"/>
      <c r="G9" s="14"/>
      <c r="H9" s="14"/>
      <c r="I9" s="14"/>
      <c r="J9" s="14"/>
      <c r="K9" s="14"/>
      <c r="L9" s="11"/>
      <c r="M9" s="11"/>
      <c r="N9" s="11"/>
      <c r="O9" s="11"/>
      <c r="P9" s="11"/>
    </row>
    <row r="10" spans="2:17" outlineLevel="1" x14ac:dyDescent="0.3">
      <c r="B10" s="11"/>
      <c r="C10" s="11"/>
      <c r="D10" s="16"/>
      <c r="E10" s="11"/>
      <c r="F10" s="11"/>
      <c r="G10" s="14" t="s">
        <v>43</v>
      </c>
      <c r="H10" s="2"/>
      <c r="I10" s="2"/>
      <c r="J10" s="12" t="s">
        <v>13</v>
      </c>
      <c r="K10" s="100">
        <v>0.05</v>
      </c>
      <c r="L10" s="11"/>
      <c r="M10" s="11"/>
      <c r="N10" s="11"/>
      <c r="O10" s="11"/>
      <c r="P10" s="11"/>
    </row>
    <row r="11" spans="2:17" outlineLevel="1" x14ac:dyDescent="0.3">
      <c r="B11" s="4"/>
      <c r="C11" s="4" t="s">
        <v>12</v>
      </c>
      <c r="D11" s="12" t="s">
        <v>11</v>
      </c>
      <c r="E11" s="18">
        <v>12</v>
      </c>
      <c r="F11" s="4"/>
      <c r="G11" s="2"/>
      <c r="H11" s="2"/>
      <c r="I11" s="2"/>
      <c r="J11" s="2"/>
      <c r="K11" s="2"/>
      <c r="L11" s="4"/>
      <c r="M11" s="4"/>
      <c r="N11" s="4"/>
      <c r="O11" s="4"/>
      <c r="P11" s="4"/>
    </row>
    <row r="12" spans="2:17" outlineLevel="1" x14ac:dyDescent="0.3">
      <c r="B12" s="4"/>
      <c r="C12" s="11"/>
      <c r="D12" s="16"/>
      <c r="E12" s="11"/>
      <c r="F12" s="4"/>
      <c r="G12" s="14" t="s">
        <v>14</v>
      </c>
      <c r="H12" s="2"/>
      <c r="I12" s="2"/>
      <c r="J12" s="12" t="s">
        <v>115</v>
      </c>
      <c r="K12" s="17">
        <v>3300</v>
      </c>
      <c r="L12" s="4"/>
      <c r="M12" s="4"/>
      <c r="N12" s="4"/>
      <c r="O12" s="4"/>
      <c r="P12" s="4"/>
    </row>
    <row r="13" spans="2:17" outlineLevel="1" x14ac:dyDescent="0.3">
      <c r="B13" s="11"/>
      <c r="C13" s="4" t="s">
        <v>155</v>
      </c>
      <c r="D13" s="12" t="s">
        <v>11</v>
      </c>
      <c r="E13" s="9">
        <v>234</v>
      </c>
      <c r="F13" s="11"/>
      <c r="G13" s="14" t="s">
        <v>15</v>
      </c>
      <c r="H13" s="19"/>
      <c r="I13" s="19"/>
      <c r="J13" s="12" t="s">
        <v>162</v>
      </c>
      <c r="K13" s="15">
        <v>0.3</v>
      </c>
      <c r="L13" s="11"/>
      <c r="M13" s="11"/>
      <c r="N13" s="11"/>
      <c r="O13" s="11"/>
      <c r="P13" s="11"/>
    </row>
    <row r="14" spans="2:17" outlineLevel="1" x14ac:dyDescent="0.3">
      <c r="B14" s="4"/>
      <c r="C14" s="4" t="s">
        <v>156</v>
      </c>
      <c r="D14" s="12" t="s">
        <v>11</v>
      </c>
      <c r="E14" s="9">
        <v>361</v>
      </c>
      <c r="F14" s="4"/>
      <c r="G14" s="14" t="s">
        <v>16</v>
      </c>
      <c r="H14" s="2"/>
      <c r="I14" s="2"/>
      <c r="J14" s="12" t="s">
        <v>13</v>
      </c>
      <c r="K14" s="20">
        <v>0.03</v>
      </c>
      <c r="L14" s="4"/>
      <c r="M14" s="4"/>
      <c r="N14" s="4"/>
      <c r="O14" s="4"/>
      <c r="P14" s="4"/>
    </row>
    <row r="15" spans="2:17" outlineLevel="1" x14ac:dyDescent="0.3">
      <c r="B15" s="4"/>
      <c r="C15" s="4" t="s">
        <v>157</v>
      </c>
      <c r="D15" s="12" t="s">
        <v>11</v>
      </c>
      <c r="E15" s="9">
        <v>7</v>
      </c>
      <c r="F15" s="4"/>
      <c r="G15" s="14" t="s">
        <v>17</v>
      </c>
      <c r="H15" s="2"/>
      <c r="I15" s="2"/>
      <c r="J15" s="12" t="s">
        <v>115</v>
      </c>
      <c r="K15" s="17">
        <v>1500</v>
      </c>
      <c r="L15" s="4"/>
      <c r="M15" s="4"/>
      <c r="N15" s="4"/>
      <c r="O15" s="4"/>
      <c r="P15" s="4"/>
    </row>
    <row r="16" spans="2:17" outlineLevel="1" x14ac:dyDescent="0.3">
      <c r="B16" s="4"/>
      <c r="C16" s="4"/>
      <c r="D16" s="3"/>
      <c r="E16" s="4"/>
      <c r="F16" s="4"/>
      <c r="G16" s="14"/>
      <c r="H16" s="2"/>
      <c r="I16" s="2"/>
      <c r="J16" s="3"/>
      <c r="K16" s="4"/>
      <c r="L16" s="4"/>
      <c r="M16" s="4"/>
      <c r="N16" s="4"/>
      <c r="O16" s="4"/>
      <c r="P16" s="4"/>
    </row>
    <row r="17" spans="2:17" outlineLevel="1" x14ac:dyDescent="0.3">
      <c r="B17" s="4"/>
      <c r="C17" s="4" t="s">
        <v>18</v>
      </c>
      <c r="D17" s="21" t="s">
        <v>19</v>
      </c>
      <c r="E17" s="22">
        <v>186215</v>
      </c>
      <c r="F17" s="4"/>
      <c r="G17" s="14" t="s">
        <v>21</v>
      </c>
      <c r="H17" s="2"/>
      <c r="I17" s="2"/>
      <c r="J17" s="12" t="s">
        <v>115</v>
      </c>
      <c r="K17" s="17">
        <v>2000</v>
      </c>
      <c r="L17" s="4"/>
      <c r="M17" s="4"/>
      <c r="N17" s="4"/>
      <c r="O17" s="4"/>
      <c r="P17" s="4"/>
    </row>
    <row r="18" spans="2:17" outlineLevel="1" x14ac:dyDescent="0.3">
      <c r="B18" s="4"/>
      <c r="C18" s="4" t="s">
        <v>20</v>
      </c>
      <c r="D18" s="21" t="s">
        <v>19</v>
      </c>
      <c r="E18" s="23">
        <f>Rentable_SF/Apt_Units</f>
        <v>795.79059829059827</v>
      </c>
      <c r="F18" s="4"/>
      <c r="G18" s="14" t="s">
        <v>159</v>
      </c>
      <c r="H18" s="14"/>
      <c r="I18" s="14"/>
      <c r="J18" s="12" t="s">
        <v>115</v>
      </c>
      <c r="K18" s="17">
        <v>800</v>
      </c>
      <c r="L18" s="4"/>
      <c r="M18" s="4"/>
      <c r="N18" s="4"/>
      <c r="O18" s="4"/>
      <c r="P18" s="4"/>
    </row>
    <row r="19" spans="2:17" outlineLevel="1" x14ac:dyDescent="0.3">
      <c r="B19" s="4"/>
      <c r="F19" s="4"/>
      <c r="G19" s="14" t="s">
        <v>160</v>
      </c>
      <c r="H19" s="14"/>
      <c r="I19" s="14"/>
      <c r="J19" s="12" t="s">
        <v>115</v>
      </c>
      <c r="K19" s="17">
        <v>600</v>
      </c>
      <c r="L19" s="14"/>
      <c r="M19" s="4"/>
      <c r="N19" s="4"/>
      <c r="O19" s="4"/>
      <c r="P19" s="4"/>
    </row>
    <row r="20" spans="2:17" outlineLevel="1" x14ac:dyDescent="0.3">
      <c r="B20" s="11"/>
      <c r="C20" s="31" t="s">
        <v>4</v>
      </c>
      <c r="D20" s="107" t="s">
        <v>11</v>
      </c>
      <c r="E20" s="9">
        <v>1</v>
      </c>
      <c r="F20" s="11"/>
      <c r="L20" s="11"/>
      <c r="M20" s="11"/>
      <c r="N20" s="11"/>
      <c r="O20" s="11"/>
      <c r="P20" s="11"/>
    </row>
    <row r="21" spans="2:17" outlineLevel="1" x14ac:dyDescent="0.3">
      <c r="B21" s="11"/>
      <c r="C21" s="147" t="str">
        <f ca="1">OFFSET($C$50,Scenario,0)</f>
        <v>Scenario #1 - Steady Growth</v>
      </c>
      <c r="F21" s="11"/>
      <c r="L21" s="11"/>
      <c r="M21" s="11"/>
      <c r="N21" s="11"/>
      <c r="O21" s="11"/>
      <c r="P21" s="11"/>
    </row>
    <row r="22" spans="2:17" x14ac:dyDescent="0.3">
      <c r="B22" s="11"/>
      <c r="C22" s="11"/>
      <c r="D22" s="16"/>
      <c r="E22" s="11"/>
      <c r="F22" s="11"/>
      <c r="G22" s="11"/>
      <c r="H22" s="11"/>
      <c r="I22" s="11"/>
      <c r="J22" s="11"/>
      <c r="K22" s="24"/>
      <c r="L22" s="11"/>
      <c r="M22" s="11"/>
      <c r="N22" s="11"/>
      <c r="O22" s="11"/>
      <c r="P22" s="11"/>
    </row>
    <row r="23" spans="2:17" x14ac:dyDescent="0.3">
      <c r="B23" s="5" t="s">
        <v>22</v>
      </c>
      <c r="C23" s="5"/>
      <c r="D23" s="6" t="str">
        <f>+$D$5</f>
        <v>Units:</v>
      </c>
      <c r="E23" s="5"/>
      <c r="F23" s="5"/>
      <c r="G23" s="5"/>
      <c r="H23" s="5"/>
      <c r="I23" s="5"/>
      <c r="J23" s="6" t="str">
        <f>+$D$5</f>
        <v>Units:</v>
      </c>
      <c r="K23" s="5"/>
      <c r="L23" s="5"/>
      <c r="M23" s="5"/>
      <c r="N23" s="5"/>
      <c r="O23" s="5"/>
      <c r="P23" s="5"/>
      <c r="Q23" s="5"/>
    </row>
    <row r="24" spans="2:17" outlineLevel="1" x14ac:dyDescent="0.3">
      <c r="B24" s="4"/>
      <c r="C24" s="4"/>
      <c r="D24" s="3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2:17" outlineLevel="1" x14ac:dyDescent="0.3">
      <c r="B25" s="4"/>
      <c r="C25" s="4" t="s">
        <v>23</v>
      </c>
      <c r="D25" s="12" t="s">
        <v>8</v>
      </c>
      <c r="E25" s="13">
        <v>42004</v>
      </c>
      <c r="F25" s="4"/>
      <c r="G25" s="31" t="s">
        <v>31</v>
      </c>
      <c r="J25" s="12" t="s">
        <v>8</v>
      </c>
      <c r="K25" s="13">
        <v>45657</v>
      </c>
      <c r="L25" s="25"/>
    </row>
    <row r="26" spans="2:17" outlineLevel="1" x14ac:dyDescent="0.3">
      <c r="B26" s="4"/>
      <c r="C26" s="4" t="s">
        <v>24</v>
      </c>
      <c r="D26" s="26" t="s">
        <v>25</v>
      </c>
      <c r="E26" s="17">
        <v>120000000</v>
      </c>
      <c r="F26" s="4"/>
      <c r="G26" s="31" t="s">
        <v>92</v>
      </c>
      <c r="J26" s="26" t="s">
        <v>13</v>
      </c>
      <c r="K26" s="145"/>
      <c r="L26" s="25"/>
    </row>
    <row r="27" spans="2:17" outlineLevel="1" x14ac:dyDescent="0.3">
      <c r="B27" s="4"/>
      <c r="C27" s="4" t="s">
        <v>91</v>
      </c>
      <c r="D27" s="26" t="s">
        <v>13</v>
      </c>
      <c r="E27" s="145"/>
      <c r="F27" s="4"/>
      <c r="G27" s="31" t="s">
        <v>32</v>
      </c>
      <c r="J27" s="26" t="s">
        <v>25</v>
      </c>
      <c r="K27" s="27"/>
      <c r="L27" s="25"/>
    </row>
    <row r="28" spans="2:17" outlineLevel="1" x14ac:dyDescent="0.3">
      <c r="B28" s="4"/>
      <c r="C28" s="29" t="s">
        <v>87</v>
      </c>
      <c r="D28" s="12" t="s">
        <v>90</v>
      </c>
      <c r="E28" s="27"/>
      <c r="F28" s="4"/>
      <c r="G28" s="29" t="s">
        <v>93</v>
      </c>
      <c r="J28" s="12" t="s">
        <v>90</v>
      </c>
      <c r="K28" s="27"/>
      <c r="L28" s="25"/>
    </row>
    <row r="29" spans="2:17" outlineLevel="1" x14ac:dyDescent="0.3">
      <c r="B29" s="4"/>
      <c r="C29" s="29" t="s">
        <v>88</v>
      </c>
      <c r="D29" s="12" t="s">
        <v>89</v>
      </c>
      <c r="E29" s="76"/>
      <c r="F29" s="4"/>
      <c r="G29" s="29" t="s">
        <v>94</v>
      </c>
      <c r="I29" s="4"/>
      <c r="J29" s="12" t="s">
        <v>89</v>
      </c>
      <c r="K29" s="76"/>
      <c r="L29" s="4"/>
      <c r="M29" s="4"/>
      <c r="N29" s="4"/>
      <c r="O29" s="4"/>
      <c r="P29" s="4"/>
    </row>
    <row r="30" spans="2:17" outlineLevel="1" x14ac:dyDescent="0.3">
      <c r="B30" s="4"/>
      <c r="F30" s="4"/>
      <c r="L30" s="4"/>
      <c r="M30" s="4"/>
      <c r="N30" s="4"/>
      <c r="O30" s="4"/>
      <c r="P30" s="4"/>
    </row>
    <row r="31" spans="2:17" outlineLevel="1" x14ac:dyDescent="0.3">
      <c r="B31" s="4"/>
      <c r="C31" s="4" t="s">
        <v>26</v>
      </c>
      <c r="D31" s="12" t="s">
        <v>13</v>
      </c>
      <c r="E31" s="20"/>
      <c r="F31" s="4"/>
      <c r="G31" s="47" t="s">
        <v>28</v>
      </c>
      <c r="H31" s="150"/>
      <c r="I31" s="150"/>
      <c r="J31" s="150"/>
      <c r="K31" s="150"/>
      <c r="L31" s="4"/>
      <c r="M31" s="4"/>
      <c r="N31" s="4"/>
      <c r="O31" s="4"/>
      <c r="P31" s="4"/>
    </row>
    <row r="32" spans="2:17" outlineLevel="1" x14ac:dyDescent="0.3">
      <c r="B32" s="4"/>
      <c r="C32" s="29" t="s">
        <v>118</v>
      </c>
      <c r="D32" s="12" t="s">
        <v>13</v>
      </c>
      <c r="E32" s="20"/>
      <c r="F32" s="4"/>
      <c r="G32" s="14" t="str">
        <f>+$C$51</f>
        <v>Scenario #1 - Steady Growth</v>
      </c>
      <c r="H32" s="4"/>
      <c r="I32" s="4"/>
      <c r="J32" s="26" t="s">
        <v>13</v>
      </c>
      <c r="K32" s="149"/>
      <c r="L32" s="4"/>
      <c r="M32" s="4"/>
      <c r="N32" s="4"/>
      <c r="O32" s="4"/>
      <c r="P32" s="4"/>
    </row>
    <row r="33" spans="2:17" outlineLevel="1" x14ac:dyDescent="0.3">
      <c r="B33" s="4"/>
      <c r="F33" s="4"/>
      <c r="G33" s="14" t="str">
        <f>+$C$52</f>
        <v>Scenario #2 - Decline and Recovery</v>
      </c>
      <c r="H33" s="4"/>
      <c r="I33" s="4"/>
      <c r="J33" s="26" t="s">
        <v>13</v>
      </c>
      <c r="K33" s="100"/>
      <c r="L33" s="4"/>
      <c r="M33" s="4"/>
      <c r="N33" s="4"/>
      <c r="O33" s="4"/>
      <c r="P33" s="4"/>
    </row>
    <row r="34" spans="2:17" outlineLevel="1" x14ac:dyDescent="0.3">
      <c r="B34" s="4"/>
      <c r="C34" s="29" t="s">
        <v>27</v>
      </c>
      <c r="D34" s="26" t="s">
        <v>13</v>
      </c>
      <c r="E34" s="20"/>
      <c r="F34" s="4"/>
      <c r="G34" s="14" t="str">
        <f>+$C$53</f>
        <v>Scenario #3 - Longer-Term Decline and Recovery</v>
      </c>
      <c r="H34" s="4"/>
      <c r="I34" s="4"/>
      <c r="J34" s="26" t="s">
        <v>13</v>
      </c>
      <c r="K34" s="100"/>
      <c r="L34" s="4"/>
      <c r="M34" s="4"/>
      <c r="N34" s="4"/>
      <c r="O34" s="4"/>
      <c r="P34" s="4"/>
    </row>
    <row r="35" spans="2:17" outlineLevel="1" x14ac:dyDescent="0.3">
      <c r="B35" s="4"/>
      <c r="C35" s="29" t="s">
        <v>29</v>
      </c>
      <c r="D35" s="26" t="s">
        <v>13</v>
      </c>
      <c r="E35" s="20"/>
      <c r="F35" s="4"/>
      <c r="L35" s="4"/>
      <c r="M35" s="4"/>
      <c r="N35" s="4"/>
      <c r="O35" s="4"/>
      <c r="P35" s="4"/>
    </row>
    <row r="36" spans="2:17" outlineLevel="1" x14ac:dyDescent="0.3">
      <c r="B36" s="4"/>
      <c r="C36" s="29" t="s">
        <v>117</v>
      </c>
      <c r="D36" s="26" t="s">
        <v>30</v>
      </c>
      <c r="E36" s="9"/>
      <c r="F36" s="4"/>
      <c r="G36" s="4" t="s">
        <v>33</v>
      </c>
      <c r="J36" s="12" t="s">
        <v>13</v>
      </c>
      <c r="K36" s="20"/>
      <c r="L36" s="4"/>
      <c r="M36" s="4"/>
      <c r="N36" s="4"/>
      <c r="O36" s="4"/>
      <c r="P36" s="4"/>
    </row>
    <row r="37" spans="2:17" outlineLevel="1" x14ac:dyDescent="0.3">
      <c r="B37" s="4"/>
      <c r="C37" s="29" t="s">
        <v>146</v>
      </c>
      <c r="D37" s="26" t="s">
        <v>30</v>
      </c>
      <c r="E37" s="9"/>
      <c r="F37" s="4"/>
      <c r="L37" s="4"/>
      <c r="M37" s="4"/>
      <c r="N37" s="4"/>
      <c r="O37" s="4"/>
      <c r="P37" s="4"/>
    </row>
    <row r="38" spans="2:17" outlineLevel="1" x14ac:dyDescent="0.3">
      <c r="B38" s="4"/>
      <c r="C38" s="29" t="s">
        <v>121</v>
      </c>
      <c r="D38" s="26" t="s">
        <v>13</v>
      </c>
      <c r="E38" s="20"/>
      <c r="F38" s="4"/>
      <c r="L38" s="4"/>
      <c r="M38" s="4"/>
      <c r="N38" s="4"/>
      <c r="O38" s="4"/>
      <c r="P38" s="4"/>
    </row>
    <row r="39" spans="2:17" x14ac:dyDescent="0.3">
      <c r="B39" s="4"/>
      <c r="C39" s="4"/>
      <c r="D39" s="30"/>
      <c r="E39" s="30"/>
      <c r="F39" s="4"/>
      <c r="G39" s="14"/>
      <c r="H39" s="4"/>
      <c r="I39" s="4"/>
      <c r="J39" s="4"/>
      <c r="K39" s="4"/>
      <c r="L39" s="4"/>
      <c r="M39" s="4"/>
      <c r="N39" s="4"/>
      <c r="O39" s="4"/>
      <c r="P39" s="4"/>
    </row>
    <row r="40" spans="2:17" x14ac:dyDescent="0.3">
      <c r="B40" s="5" t="s">
        <v>86</v>
      </c>
      <c r="C40" s="4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2:17" outlineLevel="1" x14ac:dyDescent="0.3">
      <c r="B41" s="4"/>
      <c r="C41" s="14"/>
      <c r="D41" s="3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2:17" outlineLevel="1" x14ac:dyDescent="0.3">
      <c r="B42" s="4"/>
      <c r="C42" s="47" t="s">
        <v>51</v>
      </c>
      <c r="D42" s="47"/>
      <c r="E42" s="47"/>
      <c r="F42" s="4"/>
      <c r="G42" s="47" t="s">
        <v>52</v>
      </c>
      <c r="H42" s="47"/>
      <c r="I42" s="47"/>
      <c r="J42" s="47"/>
      <c r="K42" s="47"/>
      <c r="M42" s="4"/>
      <c r="N42" s="4"/>
      <c r="O42" s="4"/>
      <c r="P42" s="4"/>
    </row>
    <row r="43" spans="2:17" outlineLevel="1" x14ac:dyDescent="0.3">
      <c r="B43" s="4"/>
      <c r="C43" s="48" t="s">
        <v>54</v>
      </c>
      <c r="D43" s="48"/>
      <c r="E43" s="59"/>
      <c r="F43" s="4"/>
      <c r="G43" s="48" t="str">
        <f>C26</f>
        <v>Acquisition Price:</v>
      </c>
      <c r="H43" s="50"/>
      <c r="I43" s="50"/>
      <c r="J43" s="50"/>
      <c r="K43" s="59"/>
      <c r="M43" s="4"/>
      <c r="N43" s="4"/>
      <c r="O43" s="4"/>
      <c r="P43" s="4"/>
    </row>
    <row r="44" spans="2:17" outlineLevel="1" x14ac:dyDescent="0.3">
      <c r="B44" s="4"/>
      <c r="C44" s="48" t="s">
        <v>53</v>
      </c>
      <c r="D44" s="48"/>
      <c r="E44" s="60"/>
      <c r="F44" s="4"/>
      <c r="G44" s="48" t="s">
        <v>119</v>
      </c>
      <c r="H44" s="50"/>
      <c r="I44" s="50"/>
      <c r="J44" s="50"/>
      <c r="K44" s="50"/>
      <c r="M44" s="4"/>
      <c r="N44" s="4"/>
      <c r="O44" s="4"/>
      <c r="P44" s="4"/>
    </row>
    <row r="45" spans="2:17" outlineLevel="1" x14ac:dyDescent="0.3">
      <c r="B45" s="4"/>
      <c r="C45" s="51" t="s">
        <v>55</v>
      </c>
      <c r="D45" s="51"/>
      <c r="E45" s="66"/>
      <c r="F45" s="4"/>
      <c r="G45" s="48" t="s">
        <v>120</v>
      </c>
      <c r="K45" s="50"/>
      <c r="M45" s="4"/>
      <c r="N45" s="4"/>
      <c r="O45" s="4"/>
      <c r="P45" s="4"/>
    </row>
    <row r="46" spans="2:17" outlineLevel="1" x14ac:dyDescent="0.3">
      <c r="B46" s="4"/>
      <c r="C46" s="48"/>
      <c r="E46" s="59"/>
      <c r="F46" s="4"/>
      <c r="G46" s="51" t="s">
        <v>79</v>
      </c>
      <c r="H46" s="51"/>
      <c r="I46" s="51"/>
      <c r="J46" s="51"/>
      <c r="K46" s="66"/>
      <c r="M46" s="4"/>
      <c r="N46" s="4"/>
      <c r="O46" s="4"/>
      <c r="P46" s="4"/>
    </row>
    <row r="47" spans="2:17" x14ac:dyDescent="0.3">
      <c r="B47" s="4"/>
      <c r="C47" s="4"/>
      <c r="D47" s="30"/>
      <c r="E47" s="30"/>
      <c r="F47" s="4"/>
      <c r="G47" s="14"/>
      <c r="H47" s="4"/>
      <c r="I47" s="4"/>
      <c r="J47" s="4"/>
      <c r="K47" s="4"/>
      <c r="L47" s="4"/>
      <c r="M47" s="4"/>
      <c r="N47" s="4"/>
      <c r="O47" s="4"/>
      <c r="P47" s="4"/>
    </row>
    <row r="48" spans="2:17" x14ac:dyDescent="0.3">
      <c r="B48" s="32"/>
      <c r="C48" s="32"/>
      <c r="D48" s="33"/>
      <c r="E48" s="32"/>
      <c r="F48" s="34" t="s">
        <v>34</v>
      </c>
      <c r="G48" s="35" t="s">
        <v>35</v>
      </c>
      <c r="H48" s="36"/>
      <c r="I48" s="36"/>
      <c r="J48" s="36"/>
      <c r="K48" s="36"/>
      <c r="L48" s="36"/>
      <c r="M48" s="36"/>
      <c r="N48" s="36"/>
      <c r="O48" s="36"/>
      <c r="P48" s="36"/>
      <c r="Q48" s="69" t="s">
        <v>80</v>
      </c>
    </row>
    <row r="49" spans="2:28" x14ac:dyDescent="0.3">
      <c r="B49" s="5" t="s">
        <v>36</v>
      </c>
      <c r="C49" s="5"/>
      <c r="D49" s="6" t="str">
        <f>+$D$5</f>
        <v>Units:</v>
      </c>
      <c r="E49" s="5"/>
      <c r="F49" s="37">
        <f>Start_Date</f>
        <v>42004</v>
      </c>
      <c r="G49" s="38">
        <f t="shared" ref="G49:P49" si="0">EOMONTH(F49,Months)</f>
        <v>42369</v>
      </c>
      <c r="H49" s="37">
        <f t="shared" si="0"/>
        <v>42735</v>
      </c>
      <c r="I49" s="37">
        <f t="shared" si="0"/>
        <v>43100</v>
      </c>
      <c r="J49" s="37">
        <f t="shared" si="0"/>
        <v>43465</v>
      </c>
      <c r="K49" s="37">
        <f t="shared" si="0"/>
        <v>43830</v>
      </c>
      <c r="L49" s="37">
        <f t="shared" si="0"/>
        <v>44196</v>
      </c>
      <c r="M49" s="37">
        <f t="shared" si="0"/>
        <v>44561</v>
      </c>
      <c r="N49" s="37">
        <f t="shared" si="0"/>
        <v>44926</v>
      </c>
      <c r="O49" s="37">
        <f t="shared" si="0"/>
        <v>45291</v>
      </c>
      <c r="P49" s="37">
        <f t="shared" si="0"/>
        <v>45657</v>
      </c>
      <c r="Q49" s="37" t="s">
        <v>81</v>
      </c>
      <c r="S49" s="161" t="s">
        <v>158</v>
      </c>
      <c r="T49" s="160"/>
      <c r="U49" s="160"/>
      <c r="V49" s="160"/>
      <c r="W49" s="160"/>
      <c r="X49" s="160"/>
      <c r="Y49" s="160"/>
      <c r="Z49" s="160"/>
      <c r="AA49" s="160"/>
      <c r="AB49" s="160"/>
    </row>
    <row r="50" spans="2:28" outlineLevel="1" x14ac:dyDescent="0.3">
      <c r="B50" s="4"/>
      <c r="C50" s="4"/>
      <c r="D50" s="3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2:28" outlineLevel="1" x14ac:dyDescent="0.3">
      <c r="B51" s="4"/>
      <c r="C51" s="4" t="s">
        <v>37</v>
      </c>
      <c r="D51" s="9">
        <v>1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S51" s="161" t="s">
        <v>163</v>
      </c>
      <c r="T51" s="164"/>
      <c r="U51" s="164"/>
      <c r="V51" s="164"/>
      <c r="W51" s="164"/>
      <c r="X51" s="164"/>
      <c r="Y51" s="164"/>
      <c r="Z51" s="164"/>
      <c r="AA51" s="164"/>
      <c r="AB51" s="164"/>
    </row>
    <row r="52" spans="2:28" outlineLevel="1" x14ac:dyDescent="0.3">
      <c r="B52" s="4"/>
      <c r="C52" s="4" t="s">
        <v>38</v>
      </c>
      <c r="D52" s="9">
        <v>2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</row>
    <row r="53" spans="2:28" outlineLevel="1" x14ac:dyDescent="0.3">
      <c r="B53" s="4"/>
      <c r="C53" s="4" t="s">
        <v>39</v>
      </c>
      <c r="D53" s="9">
        <v>3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S53" s="163"/>
      <c r="T53" s="163" t="s">
        <v>164</v>
      </c>
      <c r="U53" s="163"/>
      <c r="V53" s="163"/>
      <c r="W53" s="163"/>
      <c r="X53" s="163"/>
      <c r="Y53" s="163"/>
      <c r="Z53" s="163"/>
      <c r="AA53" s="163"/>
      <c r="AB53" s="163"/>
    </row>
    <row r="54" spans="2:28" outlineLevel="1" x14ac:dyDescent="0.3">
      <c r="B54" s="4"/>
      <c r="C54" s="4"/>
      <c r="D54" s="3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</row>
    <row r="55" spans="2:28" outlineLevel="1" x14ac:dyDescent="0.3">
      <c r="B55" s="4"/>
      <c r="C55" s="25" t="str">
        <f>+$C$51&amp;":"</f>
        <v>Scenario #1 - Steady Growth:</v>
      </c>
      <c r="D55" s="3"/>
      <c r="E55" s="4"/>
      <c r="F55" s="4"/>
      <c r="G55" s="39" t="s">
        <v>40</v>
      </c>
      <c r="H55" s="40"/>
      <c r="I55" s="40"/>
      <c r="J55" s="40"/>
      <c r="K55" s="40"/>
      <c r="L55" s="40"/>
      <c r="M55" s="40"/>
      <c r="N55" s="40"/>
      <c r="O55" s="40"/>
      <c r="P55" s="40"/>
      <c r="Q55" s="40"/>
      <c r="S55" s="163"/>
      <c r="T55" s="163" t="s">
        <v>165</v>
      </c>
      <c r="U55" s="163"/>
      <c r="V55" s="163"/>
      <c r="W55" s="163"/>
      <c r="X55" s="163"/>
      <c r="Y55" s="163"/>
      <c r="Z55" s="163"/>
      <c r="AA55" s="163"/>
      <c r="AB55" s="163"/>
    </row>
    <row r="56" spans="2:28" outlineLevel="1" x14ac:dyDescent="0.3">
      <c r="B56" s="4"/>
      <c r="C56" s="14" t="s">
        <v>41</v>
      </c>
      <c r="D56" s="12" t="s">
        <v>13</v>
      </c>
      <c r="E56" s="4"/>
      <c r="F56" s="4"/>
      <c r="G56" s="20">
        <v>0.03</v>
      </c>
      <c r="H56" s="20">
        <v>0.03</v>
      </c>
      <c r="I56" s="20">
        <v>0.03</v>
      </c>
      <c r="J56" s="20">
        <v>0.03</v>
      </c>
      <c r="K56" s="20">
        <v>0.03</v>
      </c>
      <c r="L56" s="20">
        <v>0.03</v>
      </c>
      <c r="M56" s="20">
        <v>0.03</v>
      </c>
      <c r="N56" s="20">
        <v>0.03</v>
      </c>
      <c r="O56" s="20">
        <v>0.03</v>
      </c>
      <c r="P56" s="20">
        <v>0.03</v>
      </c>
      <c r="Q56" s="20">
        <v>0.03</v>
      </c>
      <c r="S56" s="163"/>
      <c r="T56" s="163"/>
      <c r="U56" s="163"/>
      <c r="V56" s="163"/>
      <c r="W56" s="163"/>
      <c r="X56" s="163"/>
      <c r="Y56" s="163"/>
      <c r="Z56" s="163"/>
      <c r="AA56" s="163"/>
      <c r="AB56" s="163"/>
    </row>
    <row r="57" spans="2:28" outlineLevel="1" x14ac:dyDescent="0.3">
      <c r="B57" s="4"/>
      <c r="C57" s="14" t="s">
        <v>42</v>
      </c>
      <c r="D57" s="12" t="s">
        <v>13</v>
      </c>
      <c r="E57" s="4"/>
      <c r="F57" s="4"/>
      <c r="G57" s="20">
        <v>0.03</v>
      </c>
      <c r="H57" s="20">
        <v>0.03</v>
      </c>
      <c r="I57" s="20">
        <v>0.03</v>
      </c>
      <c r="J57" s="20">
        <v>0.03</v>
      </c>
      <c r="K57" s="20">
        <v>0.03</v>
      </c>
      <c r="L57" s="20">
        <v>0.03</v>
      </c>
      <c r="M57" s="20">
        <v>0.03</v>
      </c>
      <c r="N57" s="20">
        <v>0.03</v>
      </c>
      <c r="O57" s="20">
        <v>0.03</v>
      </c>
      <c r="P57" s="20">
        <v>0.03</v>
      </c>
      <c r="Q57" s="20">
        <v>0.03</v>
      </c>
      <c r="S57" s="163"/>
      <c r="T57" s="109" t="s">
        <v>166</v>
      </c>
      <c r="U57" s="163"/>
      <c r="V57" s="163"/>
      <c r="W57" s="163"/>
      <c r="X57" s="163"/>
      <c r="Y57" s="163"/>
      <c r="Z57" s="163"/>
      <c r="AA57" s="163"/>
      <c r="AB57" s="163"/>
    </row>
    <row r="58" spans="2:28" outlineLevel="1" x14ac:dyDescent="0.3">
      <c r="B58" s="4"/>
      <c r="C58" s="14" t="s">
        <v>43</v>
      </c>
      <c r="D58" s="12" t="s">
        <v>13</v>
      </c>
      <c r="E58" s="4"/>
      <c r="F58" s="4"/>
      <c r="G58" s="20">
        <v>0.05</v>
      </c>
      <c r="H58" s="20">
        <v>0.05</v>
      </c>
      <c r="I58" s="20">
        <v>0.05</v>
      </c>
      <c r="J58" s="20">
        <v>0.05</v>
      </c>
      <c r="K58" s="20">
        <v>0.05</v>
      </c>
      <c r="L58" s="20">
        <v>0.05</v>
      </c>
      <c r="M58" s="20">
        <v>0.05</v>
      </c>
      <c r="N58" s="20">
        <v>0.05</v>
      </c>
      <c r="O58" s="20">
        <v>0.05</v>
      </c>
      <c r="P58" s="20">
        <v>0.05</v>
      </c>
      <c r="Q58" s="20">
        <v>0.05</v>
      </c>
      <c r="S58" s="163"/>
      <c r="T58" s="163"/>
      <c r="U58" s="163"/>
      <c r="V58" s="163"/>
      <c r="W58" s="163"/>
      <c r="X58" s="163"/>
      <c r="Y58" s="163"/>
      <c r="Z58" s="163"/>
      <c r="AA58" s="163"/>
      <c r="AB58" s="163"/>
    </row>
    <row r="59" spans="2:28" outlineLevel="1" x14ac:dyDescent="0.3">
      <c r="B59" s="4"/>
      <c r="C59" s="41" t="s">
        <v>44</v>
      </c>
      <c r="D59" s="12" t="s">
        <v>13</v>
      </c>
      <c r="E59" s="4"/>
      <c r="F59" s="4"/>
      <c r="G59" s="20">
        <v>0.03</v>
      </c>
      <c r="H59" s="20">
        <v>0.03</v>
      </c>
      <c r="I59" s="20">
        <v>0.03</v>
      </c>
      <c r="J59" s="20">
        <v>0.03</v>
      </c>
      <c r="K59" s="20">
        <v>0.03</v>
      </c>
      <c r="L59" s="20">
        <v>0.03</v>
      </c>
      <c r="M59" s="20">
        <v>0.03</v>
      </c>
      <c r="N59" s="20">
        <v>0.03</v>
      </c>
      <c r="O59" s="20">
        <v>0.03</v>
      </c>
      <c r="P59" s="20">
        <v>0.03</v>
      </c>
      <c r="Q59" s="20">
        <v>0.03</v>
      </c>
      <c r="S59" s="163"/>
      <c r="T59" s="163" t="s">
        <v>167</v>
      </c>
      <c r="U59" s="163"/>
      <c r="V59" s="163"/>
      <c r="W59" s="163"/>
      <c r="X59" s="163"/>
      <c r="Y59" s="163"/>
      <c r="Z59" s="163"/>
      <c r="AA59" s="163"/>
      <c r="AB59" s="163"/>
    </row>
    <row r="60" spans="2:28" outlineLevel="1" x14ac:dyDescent="0.3">
      <c r="B60" s="4"/>
      <c r="C60" s="41" t="s">
        <v>45</v>
      </c>
      <c r="D60" s="12" t="s">
        <v>13</v>
      </c>
      <c r="E60" s="4"/>
      <c r="F60" s="4"/>
      <c r="G60" s="20">
        <v>0.03</v>
      </c>
      <c r="H60" s="20">
        <v>0.03</v>
      </c>
      <c r="I60" s="20">
        <v>0.03</v>
      </c>
      <c r="J60" s="20">
        <v>0.03</v>
      </c>
      <c r="K60" s="20">
        <v>0.03</v>
      </c>
      <c r="L60" s="20">
        <v>0.03</v>
      </c>
      <c r="M60" s="20">
        <v>0.03</v>
      </c>
      <c r="N60" s="20">
        <v>0.03</v>
      </c>
      <c r="O60" s="20">
        <v>0.03</v>
      </c>
      <c r="P60" s="20">
        <v>0.03</v>
      </c>
      <c r="Q60" s="20">
        <v>0.03</v>
      </c>
      <c r="S60" s="163"/>
      <c r="T60" s="163"/>
      <c r="U60" s="163"/>
      <c r="V60" s="163"/>
      <c r="W60" s="163"/>
      <c r="X60" s="163"/>
      <c r="Y60" s="163"/>
      <c r="Z60" s="163"/>
      <c r="AA60" s="163"/>
      <c r="AB60" s="163"/>
    </row>
    <row r="61" spans="2:28" outlineLevel="1" x14ac:dyDescent="0.3">
      <c r="B61" s="4"/>
      <c r="C61" s="41" t="s">
        <v>46</v>
      </c>
      <c r="D61" s="12" t="s">
        <v>13</v>
      </c>
      <c r="E61" s="4"/>
      <c r="F61" s="4"/>
      <c r="G61" s="20">
        <v>0.02</v>
      </c>
      <c r="H61" s="20">
        <v>0.02</v>
      </c>
      <c r="I61" s="20">
        <v>0.02</v>
      </c>
      <c r="J61" s="20">
        <v>0.02</v>
      </c>
      <c r="K61" s="20">
        <v>0.02</v>
      </c>
      <c r="L61" s="20">
        <v>0.02</v>
      </c>
      <c r="M61" s="20">
        <v>0.02</v>
      </c>
      <c r="N61" s="20">
        <v>0.02</v>
      </c>
      <c r="O61" s="20">
        <v>0.02</v>
      </c>
      <c r="P61" s="20">
        <v>0.02</v>
      </c>
      <c r="Q61" s="20">
        <v>0.02</v>
      </c>
      <c r="S61" s="163"/>
      <c r="T61" s="109" t="s">
        <v>168</v>
      </c>
      <c r="U61" s="163"/>
      <c r="V61" s="163"/>
      <c r="W61" s="163"/>
      <c r="X61" s="163"/>
      <c r="Y61" s="163"/>
      <c r="Z61" s="163"/>
      <c r="AA61" s="163"/>
      <c r="AB61" s="163"/>
    </row>
    <row r="62" spans="2:28" outlineLevel="1" x14ac:dyDescent="0.3">
      <c r="B62" s="4"/>
      <c r="C62" s="41" t="s">
        <v>47</v>
      </c>
      <c r="D62" s="12" t="s">
        <v>13</v>
      </c>
      <c r="E62" s="4"/>
      <c r="F62" s="4"/>
      <c r="G62" s="20">
        <v>0.02</v>
      </c>
      <c r="H62" s="20">
        <v>0.02</v>
      </c>
      <c r="I62" s="20">
        <v>0.02</v>
      </c>
      <c r="J62" s="20">
        <v>0.02</v>
      </c>
      <c r="K62" s="20">
        <v>0.02</v>
      </c>
      <c r="L62" s="20">
        <v>0.02</v>
      </c>
      <c r="M62" s="20">
        <v>0.02</v>
      </c>
      <c r="N62" s="20">
        <v>0.02</v>
      </c>
      <c r="O62" s="20">
        <v>0.02</v>
      </c>
      <c r="P62" s="20">
        <v>0.02</v>
      </c>
      <c r="Q62" s="20">
        <v>0.02</v>
      </c>
      <c r="S62" s="163"/>
      <c r="T62" s="163" t="s">
        <v>169</v>
      </c>
      <c r="U62" s="163"/>
      <c r="V62" s="163"/>
      <c r="W62" s="163"/>
      <c r="X62" s="163"/>
      <c r="Y62" s="163"/>
      <c r="Z62" s="163"/>
      <c r="AA62" s="163"/>
      <c r="AB62" s="163"/>
    </row>
    <row r="63" spans="2:28" outlineLevel="1" x14ac:dyDescent="0.3">
      <c r="B63" s="4"/>
      <c r="C63" s="41" t="s">
        <v>48</v>
      </c>
      <c r="D63" s="12" t="s">
        <v>13</v>
      </c>
      <c r="E63" s="4"/>
      <c r="F63" s="4"/>
      <c r="G63" s="20">
        <v>0.02</v>
      </c>
      <c r="H63" s="20">
        <v>0.02</v>
      </c>
      <c r="I63" s="20">
        <v>0.02</v>
      </c>
      <c r="J63" s="20">
        <v>0.02</v>
      </c>
      <c r="K63" s="20">
        <v>0.02</v>
      </c>
      <c r="L63" s="20">
        <v>0.02</v>
      </c>
      <c r="M63" s="20">
        <v>0.02</v>
      </c>
      <c r="N63" s="20">
        <v>0.02</v>
      </c>
      <c r="O63" s="20">
        <v>0.02</v>
      </c>
      <c r="P63" s="20">
        <v>0.02</v>
      </c>
      <c r="Q63" s="20">
        <v>0.02</v>
      </c>
      <c r="S63" s="163"/>
      <c r="T63" s="163"/>
      <c r="U63" s="163"/>
      <c r="V63" s="163"/>
      <c r="W63" s="163"/>
      <c r="X63" s="163"/>
      <c r="Y63" s="163"/>
      <c r="Z63" s="163"/>
      <c r="AA63" s="163"/>
      <c r="AB63" s="163"/>
    </row>
    <row r="64" spans="2:28" outlineLevel="1" x14ac:dyDescent="0.3">
      <c r="B64" s="4"/>
      <c r="C64" s="4"/>
      <c r="D64" s="3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S64" s="163"/>
      <c r="T64" s="163" t="s">
        <v>170</v>
      </c>
      <c r="U64" s="163"/>
      <c r="V64" s="163"/>
      <c r="W64" s="163"/>
      <c r="X64" s="163"/>
      <c r="Y64" s="163"/>
      <c r="Z64" s="163"/>
      <c r="AA64" s="163"/>
      <c r="AB64" s="163"/>
    </row>
    <row r="65" spans="2:28" outlineLevel="1" x14ac:dyDescent="0.3">
      <c r="B65" s="4"/>
      <c r="C65" s="25" t="str">
        <f>+$C$52&amp;":"</f>
        <v>Scenario #2 - Decline and Recovery:</v>
      </c>
      <c r="D65" s="3"/>
      <c r="E65" s="4"/>
      <c r="F65" s="4"/>
      <c r="G65" s="42" t="s">
        <v>49</v>
      </c>
      <c r="H65" s="43"/>
      <c r="I65" s="43"/>
      <c r="J65" s="44" t="s">
        <v>50</v>
      </c>
      <c r="K65" s="45"/>
      <c r="L65" s="45"/>
      <c r="M65" s="45"/>
      <c r="N65" s="39" t="s">
        <v>40</v>
      </c>
      <c r="O65" s="40"/>
      <c r="P65" s="40"/>
      <c r="Q65" s="40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</row>
    <row r="66" spans="2:28" outlineLevel="1" x14ac:dyDescent="0.3">
      <c r="B66" s="4"/>
      <c r="C66" s="14" t="str">
        <f>+$C$56</f>
        <v>Rental Income Growth Rate:</v>
      </c>
      <c r="D66" s="12" t="s">
        <v>13</v>
      </c>
      <c r="E66" s="4"/>
      <c r="F66" s="4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S66" s="161" t="s">
        <v>171</v>
      </c>
      <c r="T66" s="164"/>
      <c r="U66" s="164"/>
      <c r="V66" s="164"/>
      <c r="W66" s="164"/>
      <c r="X66" s="164"/>
      <c r="Y66" s="164"/>
      <c r="Z66" s="164"/>
      <c r="AA66" s="164"/>
      <c r="AB66" s="164"/>
    </row>
    <row r="67" spans="2:28" outlineLevel="1" x14ac:dyDescent="0.3">
      <c r="B67" s="4"/>
      <c r="C67" s="14" t="str">
        <f>+$C$57</f>
        <v>Other Income Growth Rate:</v>
      </c>
      <c r="D67" s="12" t="s">
        <v>13</v>
      </c>
      <c r="E67" s="4"/>
      <c r="F67" s="4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</row>
    <row r="68" spans="2:28" outlineLevel="1" x14ac:dyDescent="0.3">
      <c r="B68" s="4"/>
      <c r="C68" s="14" t="str">
        <f>+$C$58</f>
        <v>Vacancy / Collection Loss:</v>
      </c>
      <c r="D68" s="12" t="s">
        <v>13</v>
      </c>
      <c r="E68" s="4"/>
      <c r="F68" s="4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S68" s="163"/>
      <c r="T68" s="109" t="s">
        <v>172</v>
      </c>
      <c r="U68" s="163"/>
      <c r="V68" s="163"/>
      <c r="W68" s="163"/>
      <c r="X68" s="163"/>
      <c r="Y68" s="163"/>
      <c r="Z68" s="163"/>
      <c r="AA68" s="163"/>
      <c r="AB68" s="163"/>
    </row>
    <row r="69" spans="2:28" outlineLevel="1" x14ac:dyDescent="0.3">
      <c r="B69" s="4"/>
      <c r="C69" s="14" t="str">
        <f>+$C$59</f>
        <v>Operating Expense Growth Rate:</v>
      </c>
      <c r="D69" s="12" t="s">
        <v>13</v>
      </c>
      <c r="E69" s="4"/>
      <c r="F69" s="4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</row>
    <row r="70" spans="2:28" outlineLevel="1" x14ac:dyDescent="0.3">
      <c r="B70" s="4"/>
      <c r="C70" s="14" t="str">
        <f>+$C$60</f>
        <v>Replacement Reserve Growth Rate:</v>
      </c>
      <c r="D70" s="12" t="s">
        <v>13</v>
      </c>
      <c r="E70" s="4"/>
      <c r="F70" s="4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S70" s="163"/>
      <c r="T70" s="163" t="s">
        <v>177</v>
      </c>
      <c r="U70" s="163"/>
      <c r="V70" s="163"/>
      <c r="W70" s="163"/>
      <c r="X70" s="163"/>
      <c r="Y70" s="163"/>
      <c r="Z70" s="163"/>
      <c r="AA70" s="163"/>
      <c r="AB70" s="163"/>
    </row>
    <row r="71" spans="2:28" outlineLevel="1" x14ac:dyDescent="0.3">
      <c r="B71" s="4"/>
      <c r="C71" s="14" t="str">
        <f>+$C$61</f>
        <v>CapEx Growth Rate:</v>
      </c>
      <c r="D71" s="12" t="s">
        <v>13</v>
      </c>
      <c r="E71" s="4"/>
      <c r="F71" s="4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</row>
    <row r="72" spans="2:28" outlineLevel="1" x14ac:dyDescent="0.3">
      <c r="B72" s="4"/>
      <c r="C72" s="14" t="str">
        <f>+$C$62</f>
        <v>Tenant Improvements (TIs) Growth Rate:</v>
      </c>
      <c r="D72" s="12" t="s">
        <v>13</v>
      </c>
      <c r="E72" s="4"/>
      <c r="F72" s="4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S72" s="163"/>
      <c r="T72" s="163" t="s">
        <v>176</v>
      </c>
      <c r="U72" s="163"/>
      <c r="V72" s="163"/>
      <c r="W72" s="163"/>
      <c r="X72" s="163"/>
      <c r="Y72" s="163"/>
      <c r="Z72" s="163"/>
      <c r="AA72" s="163"/>
      <c r="AB72" s="163"/>
    </row>
    <row r="73" spans="2:28" outlineLevel="1" x14ac:dyDescent="0.3">
      <c r="B73" s="4"/>
      <c r="C73" s="14" t="str">
        <f>+$C$63</f>
        <v>Leasing Commissions (LCs) Growth Rate:</v>
      </c>
      <c r="D73" s="12" t="s">
        <v>13</v>
      </c>
      <c r="E73" s="4"/>
      <c r="F73" s="4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S73" s="163"/>
      <c r="T73" s="163" t="s">
        <v>173</v>
      </c>
      <c r="U73" s="163"/>
      <c r="V73" s="163"/>
      <c r="W73" s="163"/>
      <c r="X73" s="163"/>
      <c r="Y73" s="163"/>
      <c r="Z73" s="163"/>
      <c r="AA73" s="163"/>
      <c r="AB73" s="163"/>
    </row>
    <row r="74" spans="2:28" outlineLevel="1" x14ac:dyDescent="0.3">
      <c r="B74" s="4"/>
      <c r="C74" s="4"/>
      <c r="D74" s="3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</row>
    <row r="75" spans="2:28" outlineLevel="1" x14ac:dyDescent="0.3">
      <c r="B75" s="4"/>
      <c r="C75" s="25" t="str">
        <f>+$C$53&amp;":"</f>
        <v>Scenario #3 - Longer-Term Decline and Recovery:</v>
      </c>
      <c r="D75" s="3"/>
      <c r="E75" s="4"/>
      <c r="F75" s="4"/>
      <c r="G75" s="39" t="s">
        <v>85</v>
      </c>
      <c r="H75" s="40"/>
      <c r="I75" s="42" t="s">
        <v>49</v>
      </c>
      <c r="J75" s="43"/>
      <c r="K75" s="43"/>
      <c r="L75" s="74" t="s">
        <v>50</v>
      </c>
      <c r="M75" s="45"/>
      <c r="N75" s="45"/>
      <c r="O75" s="39" t="s">
        <v>40</v>
      </c>
      <c r="P75" s="40"/>
      <c r="Q75" s="40"/>
      <c r="S75" s="163"/>
      <c r="T75" s="109" t="s">
        <v>174</v>
      </c>
      <c r="U75" s="163"/>
      <c r="V75" s="163"/>
      <c r="W75" s="163"/>
      <c r="X75" s="163"/>
      <c r="Y75" s="163"/>
      <c r="Z75" s="163"/>
      <c r="AA75" s="163"/>
      <c r="AB75" s="163"/>
    </row>
    <row r="76" spans="2:28" outlineLevel="1" x14ac:dyDescent="0.3">
      <c r="B76" s="4"/>
      <c r="C76" s="14" t="str">
        <f>+$C$56</f>
        <v>Rental Income Growth Rate:</v>
      </c>
      <c r="D76" s="12" t="s">
        <v>13</v>
      </c>
      <c r="E76" s="4"/>
      <c r="F76" s="4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S76" s="163"/>
      <c r="T76" s="163" t="s">
        <v>175</v>
      </c>
      <c r="U76" s="163"/>
      <c r="V76" s="163"/>
      <c r="W76" s="163"/>
      <c r="X76" s="163"/>
      <c r="Y76" s="163"/>
      <c r="Z76" s="163"/>
      <c r="AA76" s="163"/>
      <c r="AB76" s="163"/>
    </row>
    <row r="77" spans="2:28" outlineLevel="1" x14ac:dyDescent="0.3">
      <c r="B77" s="4"/>
      <c r="C77" s="14" t="str">
        <f>+$C$57</f>
        <v>Other Income Growth Rate:</v>
      </c>
      <c r="D77" s="12" t="s">
        <v>13</v>
      </c>
      <c r="E77" s="4"/>
      <c r="F77" s="4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</row>
    <row r="78" spans="2:28" outlineLevel="1" x14ac:dyDescent="0.3">
      <c r="B78" s="4"/>
      <c r="C78" s="14" t="str">
        <f>+$C$58</f>
        <v>Vacancy / Collection Loss:</v>
      </c>
      <c r="D78" s="12" t="s">
        <v>13</v>
      </c>
      <c r="E78" s="4"/>
      <c r="F78" s="4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S78" s="163"/>
      <c r="T78" s="109" t="s">
        <v>178</v>
      </c>
      <c r="U78" s="163"/>
      <c r="V78" s="163"/>
      <c r="W78" s="163"/>
      <c r="X78" s="163"/>
      <c r="Y78" s="163"/>
      <c r="Z78" s="163"/>
      <c r="AA78" s="163"/>
      <c r="AB78" s="163"/>
    </row>
    <row r="79" spans="2:28" outlineLevel="1" x14ac:dyDescent="0.3">
      <c r="B79" s="4"/>
      <c r="C79" s="14" t="str">
        <f>+$C$59</f>
        <v>Operating Expense Growth Rate:</v>
      </c>
      <c r="D79" s="12" t="s">
        <v>13</v>
      </c>
      <c r="E79" s="4"/>
      <c r="F79" s="4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S79" s="163"/>
      <c r="T79" s="163" t="s">
        <v>179</v>
      </c>
      <c r="U79" s="163"/>
      <c r="V79" s="163"/>
      <c r="W79" s="163"/>
      <c r="X79" s="163"/>
      <c r="Y79" s="163"/>
      <c r="Z79" s="163"/>
      <c r="AA79" s="163"/>
      <c r="AB79" s="163"/>
    </row>
    <row r="80" spans="2:28" outlineLevel="1" x14ac:dyDescent="0.3">
      <c r="B80" s="4"/>
      <c r="C80" s="14" t="str">
        <f>+$C$60</f>
        <v>Replacement Reserve Growth Rate:</v>
      </c>
      <c r="D80" s="12" t="s">
        <v>13</v>
      </c>
      <c r="E80" s="4"/>
      <c r="F80" s="4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</row>
    <row r="81" spans="2:28" outlineLevel="1" x14ac:dyDescent="0.3">
      <c r="B81" s="4"/>
      <c r="C81" s="14" t="str">
        <f>+$C$61</f>
        <v>CapEx Growth Rate:</v>
      </c>
      <c r="D81" s="12" t="s">
        <v>13</v>
      </c>
      <c r="E81" s="4"/>
      <c r="F81" s="4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S81" s="163"/>
      <c r="T81" s="109" t="s">
        <v>180</v>
      </c>
      <c r="U81" s="163"/>
      <c r="V81" s="163"/>
      <c r="W81" s="163"/>
      <c r="X81" s="163"/>
      <c r="Y81" s="163"/>
      <c r="Z81" s="163"/>
      <c r="AA81" s="163"/>
      <c r="AB81" s="163"/>
    </row>
    <row r="82" spans="2:28" outlineLevel="1" x14ac:dyDescent="0.3">
      <c r="B82" s="4"/>
      <c r="C82" s="14" t="str">
        <f>+$C$62</f>
        <v>Tenant Improvements (TIs) Growth Rate:</v>
      </c>
      <c r="D82" s="12" t="s">
        <v>13</v>
      </c>
      <c r="E82" s="4"/>
      <c r="F82" s="4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S82" s="163"/>
      <c r="T82" s="163" t="s">
        <v>181</v>
      </c>
      <c r="U82" s="163"/>
      <c r="V82" s="163"/>
      <c r="W82" s="163"/>
      <c r="X82" s="163"/>
      <c r="Y82" s="163"/>
      <c r="Z82" s="163"/>
      <c r="AA82" s="163"/>
      <c r="AB82" s="163"/>
    </row>
    <row r="83" spans="2:28" outlineLevel="1" x14ac:dyDescent="0.3">
      <c r="B83" s="4"/>
      <c r="C83" s="14" t="str">
        <f>+$C$63</f>
        <v>Leasing Commissions (LCs) Growth Rate:</v>
      </c>
      <c r="D83" s="12" t="s">
        <v>13</v>
      </c>
      <c r="E83" s="4"/>
      <c r="F83" s="4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</row>
    <row r="84" spans="2:28" outlineLevel="1" x14ac:dyDescent="0.3">
      <c r="B84" s="4"/>
      <c r="C84" s="4"/>
      <c r="D84" s="3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S84" s="163"/>
      <c r="T84" s="163" t="s">
        <v>182</v>
      </c>
      <c r="U84" s="163"/>
      <c r="V84" s="163"/>
      <c r="W84" s="163"/>
      <c r="X84" s="163"/>
      <c r="Y84" s="163"/>
      <c r="Z84" s="163"/>
      <c r="AA84" s="163"/>
      <c r="AB84" s="163"/>
    </row>
    <row r="85" spans="2:28" outlineLevel="1" x14ac:dyDescent="0.3">
      <c r="B85" s="52"/>
      <c r="C85" s="53" t="s">
        <v>56</v>
      </c>
      <c r="D85" s="113" t="s">
        <v>112</v>
      </c>
      <c r="E85" s="52"/>
      <c r="F85" s="54">
        <f>YEAR(F88)</f>
        <v>2014</v>
      </c>
      <c r="G85" s="54">
        <f t="shared" ref="G85:P85" si="1">YEAR(G88)</f>
        <v>2015</v>
      </c>
      <c r="H85" s="54">
        <f t="shared" si="1"/>
        <v>2016</v>
      </c>
      <c r="I85" s="54">
        <f t="shared" si="1"/>
        <v>2017</v>
      </c>
      <c r="J85" s="54">
        <f t="shared" si="1"/>
        <v>2018</v>
      </c>
      <c r="K85" s="54">
        <f t="shared" si="1"/>
        <v>2019</v>
      </c>
      <c r="L85" s="54">
        <f t="shared" si="1"/>
        <v>2020</v>
      </c>
      <c r="M85" s="54">
        <f t="shared" si="1"/>
        <v>2021</v>
      </c>
      <c r="N85" s="54">
        <f t="shared" si="1"/>
        <v>2022</v>
      </c>
      <c r="O85" s="54">
        <f t="shared" si="1"/>
        <v>2023</v>
      </c>
      <c r="P85" s="54">
        <f t="shared" si="1"/>
        <v>2024</v>
      </c>
      <c r="Q85" s="54">
        <f>YEAR(EOMONTH(P88,Months))</f>
        <v>2025</v>
      </c>
      <c r="S85" s="163"/>
      <c r="T85" s="163"/>
      <c r="U85" s="163"/>
      <c r="V85" s="163"/>
      <c r="W85" s="163"/>
      <c r="X85" s="163"/>
      <c r="Y85" s="163"/>
      <c r="Z85" s="163"/>
      <c r="AA85" s="163"/>
      <c r="AB85" s="163"/>
    </row>
    <row r="86" spans="2:28" x14ac:dyDescent="0.3">
      <c r="B86" s="4"/>
      <c r="C86" s="4"/>
      <c r="D86" s="3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S86" s="163"/>
      <c r="T86" s="109" t="s">
        <v>183</v>
      </c>
      <c r="U86" s="163"/>
      <c r="V86" s="163"/>
      <c r="W86" s="163"/>
      <c r="X86" s="163"/>
      <c r="Y86" s="163"/>
      <c r="Z86" s="163"/>
      <c r="AA86" s="163"/>
      <c r="AB86" s="163"/>
    </row>
    <row r="87" spans="2:28" x14ac:dyDescent="0.3">
      <c r="B87" s="32"/>
      <c r="C87" s="32"/>
      <c r="D87" s="33"/>
      <c r="E87" s="55"/>
      <c r="F87" s="34" t="str">
        <f>+$F$48</f>
        <v>Historical:</v>
      </c>
      <c r="G87" s="35" t="str">
        <f>+$G$48</f>
        <v>Projected:</v>
      </c>
      <c r="H87" s="36"/>
      <c r="I87" s="36"/>
      <c r="J87" s="36"/>
      <c r="K87" s="36"/>
      <c r="L87" s="36"/>
      <c r="M87" s="36"/>
      <c r="N87" s="36"/>
      <c r="O87" s="36"/>
      <c r="P87" s="36"/>
      <c r="Q87" s="70" t="str">
        <f>+$Q$48</f>
        <v>Stabilized</v>
      </c>
      <c r="S87" s="163"/>
      <c r="T87" s="163" t="s">
        <v>184</v>
      </c>
      <c r="U87" s="163"/>
      <c r="V87" s="163"/>
      <c r="W87" s="163"/>
      <c r="X87" s="163"/>
      <c r="Y87" s="163"/>
      <c r="Z87" s="163"/>
      <c r="AA87" s="163"/>
      <c r="AB87" s="163"/>
    </row>
    <row r="88" spans="2:28" x14ac:dyDescent="0.3">
      <c r="B88" s="5" t="s">
        <v>57</v>
      </c>
      <c r="C88" s="5"/>
      <c r="D88" s="6" t="str">
        <f>+$D$5</f>
        <v>Units:</v>
      </c>
      <c r="E88" s="56"/>
      <c r="F88" s="57">
        <f>+$F$49</f>
        <v>42004</v>
      </c>
      <c r="G88" s="38">
        <f>+$G$49</f>
        <v>42369</v>
      </c>
      <c r="H88" s="37">
        <f>+$H$49</f>
        <v>42735</v>
      </c>
      <c r="I88" s="37">
        <f>+$I$49</f>
        <v>43100</v>
      </c>
      <c r="J88" s="37">
        <f>+$J$49</f>
        <v>43465</v>
      </c>
      <c r="K88" s="37">
        <f>+$K$49</f>
        <v>43830</v>
      </c>
      <c r="L88" s="37">
        <f>+$L$49</f>
        <v>44196</v>
      </c>
      <c r="M88" s="37">
        <f>+$M$49</f>
        <v>44561</v>
      </c>
      <c r="N88" s="37">
        <f>+$N$49</f>
        <v>44926</v>
      </c>
      <c r="O88" s="37">
        <f>+$O$49</f>
        <v>45291</v>
      </c>
      <c r="P88" s="37">
        <f>+$P$49</f>
        <v>45657</v>
      </c>
      <c r="Q88" s="37" t="str">
        <f>+$Q$49</f>
        <v>Year:</v>
      </c>
      <c r="S88" s="163"/>
      <c r="T88" s="163"/>
      <c r="U88" s="163"/>
      <c r="V88" s="163"/>
      <c r="W88" s="163"/>
      <c r="X88" s="163"/>
      <c r="Y88" s="163"/>
      <c r="Z88" s="163"/>
      <c r="AA88" s="163"/>
      <c r="AB88" s="163"/>
    </row>
    <row r="89" spans="2:28" outlineLevel="1" x14ac:dyDescent="0.3">
      <c r="B89" s="4"/>
      <c r="C89" s="4"/>
      <c r="D89" s="3"/>
      <c r="E89" s="58"/>
      <c r="F89" s="58"/>
      <c r="G89" s="58"/>
      <c r="H89" s="50"/>
      <c r="I89" s="50"/>
      <c r="J89" s="50"/>
      <c r="K89" s="50"/>
      <c r="L89" s="50"/>
      <c r="M89" s="50"/>
      <c r="N89" s="50"/>
      <c r="O89" s="50"/>
      <c r="P89" s="50"/>
      <c r="S89" s="163"/>
      <c r="T89" s="163" t="s">
        <v>189</v>
      </c>
      <c r="U89" s="163"/>
      <c r="V89" s="163"/>
      <c r="W89" s="163"/>
      <c r="X89" s="163"/>
      <c r="Y89" s="163"/>
      <c r="Z89" s="163"/>
      <c r="AA89" s="163"/>
      <c r="AB89" s="163"/>
    </row>
    <row r="90" spans="2:28" outlineLevel="1" x14ac:dyDescent="0.3">
      <c r="B90" s="4"/>
      <c r="C90" s="148" t="str">
        <f ca="1">OFFSET($C$50,Scenario,0)</f>
        <v>Scenario #1 - Steady Growth</v>
      </c>
      <c r="D90" s="28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S90" s="163"/>
      <c r="T90" s="163"/>
      <c r="U90" s="163"/>
      <c r="V90" s="163"/>
      <c r="W90" s="163"/>
      <c r="X90" s="163"/>
      <c r="Y90" s="163"/>
      <c r="Z90" s="163"/>
      <c r="AA90" s="163"/>
      <c r="AB90" s="163"/>
    </row>
    <row r="91" spans="2:28" outlineLevel="1" x14ac:dyDescent="0.3">
      <c r="B91" s="4"/>
      <c r="C91" s="4"/>
      <c r="D91" s="3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S91" s="163"/>
      <c r="T91" s="163" t="s">
        <v>188</v>
      </c>
      <c r="U91" s="163"/>
      <c r="V91" s="163"/>
      <c r="W91" s="163"/>
      <c r="X91" s="163"/>
      <c r="Y91" s="163"/>
      <c r="Z91" s="163"/>
      <c r="AA91" s="163"/>
      <c r="AB91" s="163"/>
    </row>
    <row r="92" spans="2:28" outlineLevel="1" x14ac:dyDescent="0.3">
      <c r="B92" s="4"/>
      <c r="C92" s="25" t="s">
        <v>58</v>
      </c>
      <c r="D92" s="3"/>
      <c r="E92" s="50"/>
      <c r="F92" s="162"/>
      <c r="G92" s="50"/>
      <c r="H92" s="50"/>
      <c r="I92" s="50"/>
      <c r="J92" s="50"/>
      <c r="K92" s="50"/>
      <c r="L92" s="50"/>
      <c r="M92" s="50"/>
      <c r="N92" s="50"/>
      <c r="O92" s="50"/>
      <c r="P92" s="50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</row>
    <row r="93" spans="2:28" outlineLevel="1" x14ac:dyDescent="0.3">
      <c r="B93" s="4"/>
      <c r="C93" s="14" t="s">
        <v>96</v>
      </c>
      <c r="D93" s="12" t="s">
        <v>25</v>
      </c>
      <c r="E93" s="50"/>
      <c r="F93" s="59">
        <f>+Rentable_SF*Rent_per_SF*Months</f>
        <v>7066080</v>
      </c>
      <c r="G93" s="59">
        <f t="shared" ref="G93:Q93" ca="1" si="2">+F93*(1+OFFSET(G$56,ROWS(G$56:G$65)*(Scenario-1),0))</f>
        <v>7278062.4000000004</v>
      </c>
      <c r="H93" s="59">
        <f t="shared" ca="1" si="2"/>
        <v>7496404.2720000008</v>
      </c>
      <c r="I93" s="59">
        <f t="shared" ca="1" si="2"/>
        <v>7721296.4001600007</v>
      </c>
      <c r="J93" s="59">
        <f t="shared" ca="1" si="2"/>
        <v>7952935.2921648007</v>
      </c>
      <c r="K93" s="59">
        <f t="shared" ca="1" si="2"/>
        <v>8191523.3509297445</v>
      </c>
      <c r="L93" s="59">
        <f t="shared" ca="1" si="2"/>
        <v>8437269.0514576379</v>
      </c>
      <c r="M93" s="59">
        <f t="shared" ca="1" si="2"/>
        <v>8690387.1230013669</v>
      </c>
      <c r="N93" s="59">
        <f t="shared" ca="1" si="2"/>
        <v>8951098.7366914079</v>
      </c>
      <c r="O93" s="59">
        <f t="shared" ca="1" si="2"/>
        <v>9219631.6987921502</v>
      </c>
      <c r="P93" s="59">
        <f t="shared" ca="1" si="2"/>
        <v>9496220.6497559156</v>
      </c>
      <c r="Q93" s="59">
        <f t="shared" ca="1" si="2"/>
        <v>9781107.2692485936</v>
      </c>
      <c r="S93" s="163"/>
      <c r="T93" s="163" t="s">
        <v>187</v>
      </c>
      <c r="U93" s="163"/>
      <c r="V93" s="163"/>
      <c r="W93" s="163"/>
      <c r="X93" s="163"/>
      <c r="Y93" s="163"/>
      <c r="Z93" s="163"/>
      <c r="AA93" s="163"/>
      <c r="AB93" s="163"/>
    </row>
    <row r="94" spans="2:28" outlineLevel="1" x14ac:dyDescent="0.3">
      <c r="B94" s="4"/>
      <c r="C94" s="14" t="s">
        <v>10</v>
      </c>
      <c r="D94" s="12" t="s">
        <v>25</v>
      </c>
      <c r="E94" s="50"/>
      <c r="F94" s="60">
        <f>+Apt_Units*Other_Income_per_Unit*Months</f>
        <v>421200</v>
      </c>
      <c r="G94" s="50">
        <f t="shared" ref="G94:Q94" ca="1" si="3">+F94*(1+OFFSET(G$57,ROWS(G$56:G$65)*(Scenario-1),0))</f>
        <v>433836</v>
      </c>
      <c r="H94" s="50">
        <f t="shared" ca="1" si="3"/>
        <v>446851.08</v>
      </c>
      <c r="I94" s="50">
        <f t="shared" ca="1" si="3"/>
        <v>460256.61240000004</v>
      </c>
      <c r="J94" s="50">
        <f t="shared" ca="1" si="3"/>
        <v>474064.31077200006</v>
      </c>
      <c r="K94" s="50">
        <f t="shared" ca="1" si="3"/>
        <v>488286.24009516009</v>
      </c>
      <c r="L94" s="50">
        <f t="shared" ca="1" si="3"/>
        <v>502934.82729801489</v>
      </c>
      <c r="M94" s="50">
        <f t="shared" ca="1" si="3"/>
        <v>518022.87211695535</v>
      </c>
      <c r="N94" s="50">
        <f t="shared" ca="1" si="3"/>
        <v>533563.55828046403</v>
      </c>
      <c r="O94" s="50">
        <f t="shared" ca="1" si="3"/>
        <v>549570.46502887795</v>
      </c>
      <c r="P94" s="50">
        <f t="shared" ca="1" si="3"/>
        <v>566057.57897974434</v>
      </c>
      <c r="Q94" s="50">
        <f t="shared" ca="1" si="3"/>
        <v>583039.30634913663</v>
      </c>
      <c r="S94" s="163"/>
      <c r="T94" s="163" t="s">
        <v>185</v>
      </c>
      <c r="U94" s="163"/>
      <c r="V94" s="163"/>
      <c r="W94" s="163"/>
      <c r="X94" s="163"/>
      <c r="Y94" s="163"/>
      <c r="Z94" s="163"/>
      <c r="AA94" s="163"/>
      <c r="AB94" s="163"/>
    </row>
    <row r="95" spans="2:28" outlineLevel="1" x14ac:dyDescent="0.3">
      <c r="B95" s="4"/>
      <c r="C95" s="14" t="s">
        <v>59</v>
      </c>
      <c r="D95" s="61" t="s">
        <v>25</v>
      </c>
      <c r="E95" s="50"/>
      <c r="F95" s="50">
        <f>-Vacancy_Rate*(F93+F94)</f>
        <v>-374364</v>
      </c>
      <c r="G95" s="50">
        <f t="shared" ref="G95:Q95" ca="1" si="4">-OFFSET(G$58,ROWS(G$56:G$65)*(Scenario-1),0)*(G93+G94)</f>
        <v>-385594.92000000004</v>
      </c>
      <c r="H95" s="50">
        <f t="shared" ca="1" si="4"/>
        <v>-397162.76760000008</v>
      </c>
      <c r="I95" s="50">
        <f t="shared" ca="1" si="4"/>
        <v>-409077.65062800003</v>
      </c>
      <c r="J95" s="50">
        <f t="shared" ca="1" si="4"/>
        <v>-421349.98014684004</v>
      </c>
      <c r="K95" s="50">
        <f t="shared" ca="1" si="4"/>
        <v>-433990.47955124528</v>
      </c>
      <c r="L95" s="50">
        <f t="shared" ca="1" si="4"/>
        <v>-447010.19393778266</v>
      </c>
      <c r="M95" s="50">
        <f t="shared" ca="1" si="4"/>
        <v>-460420.49975591613</v>
      </c>
      <c r="N95" s="50">
        <f t="shared" ca="1" si="4"/>
        <v>-474233.11474859365</v>
      </c>
      <c r="O95" s="50">
        <f t="shared" ca="1" si="4"/>
        <v>-488460.10819105146</v>
      </c>
      <c r="P95" s="50">
        <f t="shared" ca="1" si="4"/>
        <v>-503113.91143678298</v>
      </c>
      <c r="Q95" s="50">
        <f t="shared" ca="1" si="4"/>
        <v>-518207.32877988648</v>
      </c>
      <c r="S95" s="163"/>
      <c r="T95" s="163"/>
      <c r="U95" s="163"/>
      <c r="V95" s="163"/>
      <c r="W95" s="163"/>
      <c r="X95" s="163"/>
      <c r="Y95" s="163"/>
      <c r="Z95" s="163"/>
      <c r="AA95" s="163"/>
      <c r="AB95" s="163"/>
    </row>
    <row r="96" spans="2:28" outlineLevel="1" x14ac:dyDescent="0.3">
      <c r="B96" s="4"/>
      <c r="C96" s="62" t="s">
        <v>60</v>
      </c>
      <c r="D96" s="12" t="s">
        <v>25</v>
      </c>
      <c r="E96" s="58"/>
      <c r="F96" s="51">
        <f>SUM(F93:F95)</f>
        <v>7112916</v>
      </c>
      <c r="G96" s="51">
        <f ca="1">SUM(G93:G95)</f>
        <v>7326303.4800000004</v>
      </c>
      <c r="H96" s="51">
        <f t="shared" ref="H96:Q96" ca="1" si="5">SUM(H93:H95)</f>
        <v>7546092.584400001</v>
      </c>
      <c r="I96" s="51">
        <f t="shared" ca="1" si="5"/>
        <v>7772475.3619320001</v>
      </c>
      <c r="J96" s="51">
        <f t="shared" ca="1" si="5"/>
        <v>8005649.6227899604</v>
      </c>
      <c r="K96" s="51">
        <f t="shared" ca="1" si="5"/>
        <v>8245819.11147366</v>
      </c>
      <c r="L96" s="51">
        <f t="shared" ca="1" si="5"/>
        <v>8493193.6848178711</v>
      </c>
      <c r="M96" s="51">
        <f t="shared" ca="1" si="5"/>
        <v>8747989.4953624066</v>
      </c>
      <c r="N96" s="51">
        <f t="shared" ca="1" si="5"/>
        <v>9010429.1802232787</v>
      </c>
      <c r="O96" s="51">
        <f t="shared" ca="1" si="5"/>
        <v>9280742.055629978</v>
      </c>
      <c r="P96" s="51">
        <f t="shared" ca="1" si="5"/>
        <v>9559164.3172988761</v>
      </c>
      <c r="Q96" s="51">
        <f t="shared" ca="1" si="5"/>
        <v>9845939.2468178421</v>
      </c>
      <c r="S96" s="163"/>
      <c r="T96" s="163" t="s">
        <v>186</v>
      </c>
      <c r="U96" s="163"/>
      <c r="V96" s="163"/>
      <c r="W96" s="163"/>
      <c r="X96" s="163"/>
      <c r="Y96" s="163"/>
      <c r="Z96" s="163"/>
      <c r="AA96" s="163"/>
      <c r="AB96" s="163"/>
    </row>
    <row r="97" spans="2:28" outlineLevel="1" x14ac:dyDescent="0.3">
      <c r="B97" s="4"/>
      <c r="C97" s="4"/>
      <c r="D97" s="3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S97" s="163"/>
      <c r="T97" s="163" t="s">
        <v>190</v>
      </c>
      <c r="U97" s="163"/>
      <c r="V97" s="163"/>
      <c r="W97" s="163"/>
      <c r="X97" s="163"/>
      <c r="Y97" s="163"/>
      <c r="Z97" s="163"/>
      <c r="AA97" s="163"/>
      <c r="AB97" s="163"/>
    </row>
    <row r="98" spans="2:28" outlineLevel="1" x14ac:dyDescent="0.3">
      <c r="B98" s="4"/>
      <c r="C98" s="25" t="s">
        <v>61</v>
      </c>
      <c r="D98" s="3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S98" s="163"/>
      <c r="T98" s="163"/>
      <c r="U98" s="163"/>
      <c r="V98" s="163"/>
      <c r="W98" s="163"/>
      <c r="X98" s="163"/>
      <c r="Y98" s="163"/>
      <c r="Z98" s="163"/>
      <c r="AA98" s="163"/>
      <c r="AB98" s="163"/>
    </row>
    <row r="99" spans="2:28" outlineLevel="1" x14ac:dyDescent="0.3">
      <c r="B99" s="4"/>
      <c r="C99" s="14" t="s">
        <v>62</v>
      </c>
      <c r="D99" s="12" t="s">
        <v>25</v>
      </c>
      <c r="E99" s="50"/>
      <c r="F99" s="50">
        <f>-Apt_Units*OpEx_per_Unit</f>
        <v>-772200</v>
      </c>
      <c r="G99" s="50">
        <f t="shared" ref="G99:Q99" ca="1" si="6">+F99*(1+OFFSET(G$59,ROWS(G$56:G$65)*(Scenario-1),0))</f>
        <v>-795366</v>
      </c>
      <c r="H99" s="50">
        <f t="shared" ca="1" si="6"/>
        <v>-819226.98</v>
      </c>
      <c r="I99" s="50">
        <f t="shared" ca="1" si="6"/>
        <v>-843803.78940000001</v>
      </c>
      <c r="J99" s="50">
        <f t="shared" ca="1" si="6"/>
        <v>-869117.90308199998</v>
      </c>
      <c r="K99" s="50">
        <f t="shared" ca="1" si="6"/>
        <v>-895191.44017445995</v>
      </c>
      <c r="L99" s="50">
        <f t="shared" ca="1" si="6"/>
        <v>-922047.18337969377</v>
      </c>
      <c r="M99" s="50">
        <f t="shared" ca="1" si="6"/>
        <v>-949708.59888108459</v>
      </c>
      <c r="N99" s="50">
        <f t="shared" ca="1" si="6"/>
        <v>-978199.85684751719</v>
      </c>
      <c r="O99" s="50">
        <f t="shared" ca="1" si="6"/>
        <v>-1007545.8525529427</v>
      </c>
      <c r="P99" s="50">
        <f t="shared" ca="1" si="6"/>
        <v>-1037772.228129531</v>
      </c>
      <c r="Q99" s="50">
        <f t="shared" ca="1" si="6"/>
        <v>-1068905.394973417</v>
      </c>
      <c r="S99" s="163"/>
      <c r="T99" s="109" t="s">
        <v>191</v>
      </c>
      <c r="U99" s="163"/>
      <c r="V99" s="163"/>
      <c r="W99" s="163"/>
      <c r="X99" s="163"/>
      <c r="Y99" s="163"/>
      <c r="Z99" s="163"/>
      <c r="AA99" s="163"/>
      <c r="AB99" s="163"/>
    </row>
    <row r="100" spans="2:28" outlineLevel="1" x14ac:dyDescent="0.3">
      <c r="B100" s="4"/>
      <c r="C100" s="14" t="s">
        <v>63</v>
      </c>
      <c r="D100" s="12" t="s">
        <v>25</v>
      </c>
      <c r="E100" s="50"/>
      <c r="F100" s="50">
        <f>-Rentable_SF*RE_Taxes_per_SF*Months</f>
        <v>-670374</v>
      </c>
      <c r="G100" s="50">
        <f t="shared" ref="G100:Q100" si="7">+F100*(1+RE_Taxes_Growth_Rate)</f>
        <v>-690485.22</v>
      </c>
      <c r="H100" s="50">
        <f t="shared" si="7"/>
        <v>-711199.77659999998</v>
      </c>
      <c r="I100" s="50">
        <f t="shared" si="7"/>
        <v>-732535.76989800006</v>
      </c>
      <c r="J100" s="50">
        <f t="shared" si="7"/>
        <v>-754511.84299494012</v>
      </c>
      <c r="K100" s="50">
        <f t="shared" si="7"/>
        <v>-777147.19828478829</v>
      </c>
      <c r="L100" s="50">
        <f t="shared" si="7"/>
        <v>-800461.61423333199</v>
      </c>
      <c r="M100" s="50">
        <f t="shared" si="7"/>
        <v>-824475.46266033198</v>
      </c>
      <c r="N100" s="50">
        <f t="shared" si="7"/>
        <v>-849209.72654014197</v>
      </c>
      <c r="O100" s="50">
        <f t="shared" si="7"/>
        <v>-874686.01833634626</v>
      </c>
      <c r="P100" s="50">
        <f t="shared" si="7"/>
        <v>-900926.59888643667</v>
      </c>
      <c r="Q100" s="50">
        <f t="shared" si="7"/>
        <v>-927954.39685302984</v>
      </c>
      <c r="S100" s="163"/>
      <c r="T100" s="163"/>
      <c r="U100" s="163"/>
      <c r="V100" s="163"/>
      <c r="W100" s="163"/>
      <c r="X100" s="163"/>
      <c r="Y100" s="163"/>
      <c r="Z100" s="163"/>
      <c r="AA100" s="163"/>
      <c r="AB100" s="163"/>
    </row>
    <row r="101" spans="2:28" outlineLevel="1" x14ac:dyDescent="0.3">
      <c r="B101" s="4"/>
      <c r="C101" s="14" t="s">
        <v>64</v>
      </c>
      <c r="D101" s="61" t="s">
        <v>25</v>
      </c>
      <c r="E101" s="50"/>
      <c r="F101" s="50">
        <f>-Apt_Units*Reserve_per_Unit</f>
        <v>-351000</v>
      </c>
      <c r="G101" s="50">
        <f ca="1">+F101*(1+OFFSET(G$60,ROWS(G$56:G$65)*(Scenario-1),0))</f>
        <v>-361530</v>
      </c>
      <c r="H101" s="50">
        <f ca="1">+G101*(1+OFFSET(H$60,ROWS(H$56:H$65)*(Scenario-1),0))</f>
        <v>-372375.9</v>
      </c>
      <c r="I101" s="50">
        <f ca="1">+H101*(1+OFFSET(I$60,ROWS(I$56:I$65)*(Scenario-1),0))</f>
        <v>-383547.17700000003</v>
      </c>
      <c r="J101" s="50">
        <f ca="1">+I101*(1+OFFSET(J$60,ROWS(J$56:J$65)*(Scenario-1),0))</f>
        <v>-395053.59231000004</v>
      </c>
      <c r="K101" s="50">
        <f ca="1">+J101*(1+OFFSET(K$60,ROWS(K$56:K$65)*(Scenario-1),0))</f>
        <v>-406905.20007930003</v>
      </c>
      <c r="L101" s="50">
        <f ca="1">+K101*(1+OFFSET(L$60,ROWS(L$56:L$65)*(Scenario-1),0))</f>
        <v>-419112.35608167906</v>
      </c>
      <c r="M101" s="50">
        <f ca="1">+L101*(1+OFFSET(M$60,ROWS(M$56:M$65)*(Scenario-1),0))</f>
        <v>-431685.72676412942</v>
      </c>
      <c r="N101" s="50">
        <f ca="1">+M101*(1+OFFSET(N$60,ROWS(N$56:N$65)*(Scenario-1),0))</f>
        <v>-444636.29856705334</v>
      </c>
      <c r="O101" s="50">
        <f ca="1">+N101*(1+OFFSET(O$60,ROWS(O$56:O$65)*(Scenario-1),0))</f>
        <v>-457975.38752406492</v>
      </c>
      <c r="P101" s="50">
        <f ca="1">+O101*(1+OFFSET(P$60,ROWS(P$56:P$65)*(Scenario-1),0))</f>
        <v>-471714.64914978686</v>
      </c>
      <c r="Q101" s="50">
        <f ca="1">+P101*(1+OFFSET(Q$60,ROWS(Q$56:Q$65)*(Scenario-1),0))</f>
        <v>-485866.08862428047</v>
      </c>
      <c r="S101" s="161" t="s">
        <v>192</v>
      </c>
      <c r="T101" s="164"/>
      <c r="U101" s="164"/>
      <c r="V101" s="164"/>
      <c r="W101" s="164"/>
      <c r="X101" s="164"/>
      <c r="Y101" s="164"/>
      <c r="Z101" s="164"/>
      <c r="AA101" s="164"/>
      <c r="AB101" s="164"/>
    </row>
    <row r="102" spans="2:28" outlineLevel="1" x14ac:dyDescent="0.3">
      <c r="B102" s="4"/>
      <c r="C102" s="62" t="s">
        <v>65</v>
      </c>
      <c r="D102" s="12" t="s">
        <v>25</v>
      </c>
      <c r="E102" s="58"/>
      <c r="F102" s="51">
        <f>SUM(F99:F101)</f>
        <v>-1793574</v>
      </c>
      <c r="G102" s="51">
        <f ca="1">SUM(G99:G101)</f>
        <v>-1847381.22</v>
      </c>
      <c r="H102" s="51">
        <f t="shared" ref="H102:Q102" ca="1" si="8">SUM(H99:H101)</f>
        <v>-1902802.6565999999</v>
      </c>
      <c r="I102" s="51">
        <f t="shared" ca="1" si="8"/>
        <v>-1959886.736298</v>
      </c>
      <c r="J102" s="51">
        <f t="shared" ca="1" si="8"/>
        <v>-2018683.3383869401</v>
      </c>
      <c r="K102" s="51">
        <f t="shared" ca="1" si="8"/>
        <v>-2079243.8385385482</v>
      </c>
      <c r="L102" s="51">
        <f t="shared" ca="1" si="8"/>
        <v>-2141621.1536947046</v>
      </c>
      <c r="M102" s="51">
        <f t="shared" ca="1" si="8"/>
        <v>-2205869.7883055462</v>
      </c>
      <c r="N102" s="51">
        <f t="shared" ca="1" si="8"/>
        <v>-2272045.8819547123</v>
      </c>
      <c r="O102" s="51">
        <f t="shared" ca="1" si="8"/>
        <v>-2340207.2584133539</v>
      </c>
      <c r="P102" s="51">
        <f t="shared" ca="1" si="8"/>
        <v>-2410413.4761657543</v>
      </c>
      <c r="Q102" s="51">
        <f t="shared" ca="1" si="8"/>
        <v>-2482725.8804507274</v>
      </c>
      <c r="S102" s="163"/>
      <c r="T102" s="163"/>
      <c r="U102" s="163"/>
      <c r="V102" s="163"/>
      <c r="W102" s="163"/>
      <c r="X102" s="163"/>
      <c r="Y102" s="163"/>
      <c r="Z102" s="163"/>
      <c r="AA102" s="163"/>
      <c r="AB102" s="163"/>
    </row>
    <row r="103" spans="2:28" outlineLevel="1" x14ac:dyDescent="0.3">
      <c r="B103" s="4"/>
      <c r="C103" s="4"/>
      <c r="D103" s="3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S103" s="163"/>
      <c r="T103" s="163" t="s">
        <v>193</v>
      </c>
      <c r="U103" s="163"/>
      <c r="V103" s="163"/>
      <c r="W103" s="163"/>
      <c r="X103" s="163"/>
      <c r="Y103" s="163"/>
      <c r="Z103" s="163"/>
      <c r="AA103" s="163"/>
      <c r="AB103" s="163"/>
    </row>
    <row r="104" spans="2:28" outlineLevel="1" x14ac:dyDescent="0.3">
      <c r="B104" s="4"/>
      <c r="C104" s="25" t="s">
        <v>66</v>
      </c>
      <c r="D104" s="12" t="s">
        <v>25</v>
      </c>
      <c r="E104" s="50"/>
      <c r="F104" s="63">
        <f>+F96+F102</f>
        <v>5319342</v>
      </c>
      <c r="G104" s="63">
        <f ca="1">+G96+G102</f>
        <v>5478922.2600000007</v>
      </c>
      <c r="H104" s="63">
        <f t="shared" ref="H104:Q104" ca="1" si="9">+H96+H102</f>
        <v>5643289.9278000016</v>
      </c>
      <c r="I104" s="63">
        <f t="shared" ca="1" si="9"/>
        <v>5812588.6256339997</v>
      </c>
      <c r="J104" s="63">
        <f t="shared" ca="1" si="9"/>
        <v>5986966.2844030205</v>
      </c>
      <c r="K104" s="63">
        <f t="shared" ca="1" si="9"/>
        <v>6166575.272935112</v>
      </c>
      <c r="L104" s="63">
        <f t="shared" ca="1" si="9"/>
        <v>6351572.5311231669</v>
      </c>
      <c r="M104" s="63">
        <f t="shared" ca="1" si="9"/>
        <v>6542119.7070568604</v>
      </c>
      <c r="N104" s="63">
        <f t="shared" ca="1" si="9"/>
        <v>6738383.2982685659</v>
      </c>
      <c r="O104" s="63">
        <f t="shared" ca="1" si="9"/>
        <v>6940534.797216624</v>
      </c>
      <c r="P104" s="63">
        <f t="shared" ca="1" si="9"/>
        <v>7148750.8411331214</v>
      </c>
      <c r="Q104" s="63">
        <f t="shared" ca="1" si="9"/>
        <v>7363213.3663671147</v>
      </c>
      <c r="S104" s="163"/>
      <c r="T104" s="163"/>
      <c r="U104" s="163"/>
      <c r="V104" s="163"/>
      <c r="W104" s="163"/>
      <c r="X104" s="163"/>
      <c r="Y104" s="163"/>
      <c r="Z104" s="163"/>
      <c r="AA104" s="163"/>
      <c r="AB104" s="163"/>
    </row>
    <row r="105" spans="2:28" outlineLevel="1" x14ac:dyDescent="0.3">
      <c r="B105" s="4"/>
      <c r="C105" s="64" t="s">
        <v>67</v>
      </c>
      <c r="D105" s="12" t="s">
        <v>13</v>
      </c>
      <c r="E105" s="50"/>
      <c r="F105" s="49">
        <f>+F104/F96</f>
        <v>0.74784265693563656</v>
      </c>
      <c r="G105" s="49">
        <f ca="1">+G104/G96</f>
        <v>0.74784265693563656</v>
      </c>
      <c r="H105" s="49">
        <f t="shared" ref="H105:Q105" ca="1" si="10">+H104/H96</f>
        <v>0.74784265693563667</v>
      </c>
      <c r="I105" s="49">
        <f t="shared" ca="1" si="10"/>
        <v>0.74784265693563645</v>
      </c>
      <c r="J105" s="49">
        <f t="shared" ca="1" si="10"/>
        <v>0.74784265693563656</v>
      </c>
      <c r="K105" s="49">
        <f t="shared" ca="1" si="10"/>
        <v>0.74784265693563656</v>
      </c>
      <c r="L105" s="49">
        <f t="shared" ca="1" si="10"/>
        <v>0.74784265693563667</v>
      </c>
      <c r="M105" s="49">
        <f t="shared" ca="1" si="10"/>
        <v>0.74784265693563656</v>
      </c>
      <c r="N105" s="49">
        <f t="shared" ca="1" si="10"/>
        <v>0.74784265693563656</v>
      </c>
      <c r="O105" s="49">
        <f t="shared" ca="1" si="10"/>
        <v>0.74784265693563656</v>
      </c>
      <c r="P105" s="49">
        <f t="shared" ca="1" si="10"/>
        <v>0.74784265693563656</v>
      </c>
      <c r="Q105" s="49">
        <f t="shared" ca="1" si="10"/>
        <v>0.74784265693563645</v>
      </c>
      <c r="S105" s="163"/>
      <c r="T105" s="163" t="s">
        <v>194</v>
      </c>
      <c r="U105" s="163"/>
      <c r="V105" s="163"/>
      <c r="W105" s="163"/>
      <c r="X105" s="163"/>
      <c r="Y105" s="163"/>
      <c r="Z105" s="163"/>
      <c r="AA105" s="163"/>
      <c r="AB105" s="163"/>
    </row>
    <row r="106" spans="2:28" outlineLevel="1" x14ac:dyDescent="0.3">
      <c r="B106" s="4"/>
      <c r="C106" s="4"/>
      <c r="D106" s="3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S106" s="163"/>
      <c r="T106" s="163" t="s">
        <v>195</v>
      </c>
      <c r="U106" s="163"/>
      <c r="V106" s="163"/>
      <c r="W106" s="163"/>
      <c r="X106" s="163"/>
      <c r="Y106" s="163"/>
      <c r="Z106" s="163"/>
      <c r="AA106" s="163"/>
      <c r="AB106" s="163"/>
    </row>
    <row r="107" spans="2:28" outlineLevel="1" x14ac:dyDescent="0.3">
      <c r="B107" s="4"/>
      <c r="C107" s="14" t="s">
        <v>68</v>
      </c>
      <c r="D107" s="12" t="s">
        <v>25</v>
      </c>
      <c r="E107" s="50"/>
      <c r="F107" s="50">
        <f>-Apt_Units*CapEx_per_Unit</f>
        <v>-468000</v>
      </c>
      <c r="G107" s="50">
        <f t="shared" ref="G107:Q107" ca="1" si="11">+F107*(1+OFFSET(G$61,ROWS(G$56:G$65)*(Scenario-1),0))</f>
        <v>-477360</v>
      </c>
      <c r="H107" s="50">
        <f t="shared" ca="1" si="11"/>
        <v>-486907.2</v>
      </c>
      <c r="I107" s="50">
        <f t="shared" ca="1" si="11"/>
        <v>-496645.34400000004</v>
      </c>
      <c r="J107" s="50">
        <f t="shared" ca="1" si="11"/>
        <v>-506578.25088000007</v>
      </c>
      <c r="K107" s="50">
        <f t="shared" ca="1" si="11"/>
        <v>-516709.81589760009</v>
      </c>
      <c r="L107" s="50">
        <f t="shared" ca="1" si="11"/>
        <v>-527044.01221555215</v>
      </c>
      <c r="M107" s="50">
        <f t="shared" ca="1" si="11"/>
        <v>-537584.89245986321</v>
      </c>
      <c r="N107" s="50">
        <f t="shared" ca="1" si="11"/>
        <v>-548336.59030906053</v>
      </c>
      <c r="O107" s="50">
        <f t="shared" ca="1" si="11"/>
        <v>-559303.32211524178</v>
      </c>
      <c r="P107" s="50">
        <f t="shared" ca="1" si="11"/>
        <v>-570489.38855754666</v>
      </c>
      <c r="Q107" s="50">
        <f t="shared" ca="1" si="11"/>
        <v>-581899.17632869759</v>
      </c>
      <c r="S107" s="163"/>
      <c r="T107" s="163"/>
      <c r="U107" s="163"/>
      <c r="V107" s="163"/>
      <c r="W107" s="163"/>
      <c r="X107" s="163"/>
      <c r="Y107" s="163"/>
      <c r="Z107" s="163"/>
      <c r="AA107" s="163"/>
      <c r="AB107" s="163"/>
    </row>
    <row r="108" spans="2:28" outlineLevel="1" x14ac:dyDescent="0.3">
      <c r="B108" s="4"/>
      <c r="C108" s="14" t="s">
        <v>69</v>
      </c>
      <c r="D108" s="12" t="s">
        <v>25</v>
      </c>
      <c r="E108" s="50"/>
      <c r="F108" s="50">
        <f>-Apt_Units*TIs_per_Unit</f>
        <v>-187200</v>
      </c>
      <c r="G108" s="50">
        <f t="shared" ref="G108:Q108" ca="1" si="12">+F108*(1+OFFSET(G$62,ROWS(G$56:G$65)*(Scenario-1),0))</f>
        <v>-190944</v>
      </c>
      <c r="H108" s="50">
        <f t="shared" ca="1" si="12"/>
        <v>-194762.88</v>
      </c>
      <c r="I108" s="50">
        <f t="shared" ca="1" si="12"/>
        <v>-198658.13760000002</v>
      </c>
      <c r="J108" s="50">
        <f t="shared" ca="1" si="12"/>
        <v>-202631.30035200002</v>
      </c>
      <c r="K108" s="50">
        <f t="shared" ca="1" si="12"/>
        <v>-206683.92635904002</v>
      </c>
      <c r="L108" s="50">
        <f t="shared" ca="1" si="12"/>
        <v>-210817.60488622083</v>
      </c>
      <c r="M108" s="50">
        <f t="shared" ca="1" si="12"/>
        <v>-215033.95698394525</v>
      </c>
      <c r="N108" s="50">
        <f t="shared" ca="1" si="12"/>
        <v>-219334.63612362416</v>
      </c>
      <c r="O108" s="50">
        <f t="shared" ca="1" si="12"/>
        <v>-223721.32884609664</v>
      </c>
      <c r="P108" s="50">
        <f t="shared" ca="1" si="12"/>
        <v>-228195.75542301859</v>
      </c>
      <c r="Q108" s="50">
        <f t="shared" ca="1" si="12"/>
        <v>-232759.67053147897</v>
      </c>
      <c r="S108" s="163"/>
      <c r="T108" s="163" t="s">
        <v>196</v>
      </c>
      <c r="U108" s="163"/>
      <c r="V108" s="163"/>
      <c r="W108" s="163"/>
      <c r="X108" s="163"/>
      <c r="Y108" s="163"/>
      <c r="Z108" s="163"/>
      <c r="AA108" s="163"/>
      <c r="AB108" s="163"/>
    </row>
    <row r="109" spans="2:28" outlineLevel="1" x14ac:dyDescent="0.3">
      <c r="B109" s="4"/>
      <c r="C109" s="14" t="s">
        <v>70</v>
      </c>
      <c r="D109" s="12" t="s">
        <v>25</v>
      </c>
      <c r="E109" s="50"/>
      <c r="F109" s="50">
        <f>-Apt_Units*LCs_per_Unit</f>
        <v>-140400</v>
      </c>
      <c r="G109" s="50">
        <f t="shared" ref="G109:Q109" ca="1" si="13">+F109*(1+OFFSET(G$63,ROWS(G$56:G$65)*(Scenario-1),0))</f>
        <v>-143208</v>
      </c>
      <c r="H109" s="50">
        <f t="shared" ca="1" si="13"/>
        <v>-146072.16</v>
      </c>
      <c r="I109" s="50">
        <f t="shared" ca="1" si="13"/>
        <v>-148993.60320000001</v>
      </c>
      <c r="J109" s="50">
        <f t="shared" ca="1" si="13"/>
        <v>-151973.47526400001</v>
      </c>
      <c r="K109" s="50">
        <f t="shared" ca="1" si="13"/>
        <v>-155012.94476928</v>
      </c>
      <c r="L109" s="50">
        <f t="shared" ca="1" si="13"/>
        <v>-158113.20366466561</v>
      </c>
      <c r="M109" s="50">
        <f t="shared" ca="1" si="13"/>
        <v>-161275.46773795891</v>
      </c>
      <c r="N109" s="50">
        <f t="shared" ca="1" si="13"/>
        <v>-164500.97709271809</v>
      </c>
      <c r="O109" s="50">
        <f t="shared" ca="1" si="13"/>
        <v>-167790.99663457245</v>
      </c>
      <c r="P109" s="50">
        <f t="shared" ca="1" si="13"/>
        <v>-171146.81656726392</v>
      </c>
      <c r="Q109" s="50">
        <f t="shared" ca="1" si="13"/>
        <v>-174569.75289860921</v>
      </c>
      <c r="S109" s="163"/>
      <c r="T109" s="163"/>
      <c r="U109" s="163"/>
      <c r="V109" s="163"/>
      <c r="W109" s="163"/>
      <c r="X109" s="163"/>
      <c r="Y109" s="163"/>
      <c r="Z109" s="163"/>
      <c r="AA109" s="163"/>
      <c r="AB109" s="163"/>
    </row>
    <row r="110" spans="2:28" outlineLevel="1" x14ac:dyDescent="0.3">
      <c r="B110" s="4"/>
      <c r="C110" s="4"/>
      <c r="D110" s="3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S110" s="161" t="s">
        <v>197</v>
      </c>
      <c r="T110" s="164"/>
      <c r="U110" s="164"/>
      <c r="V110" s="164"/>
      <c r="W110" s="164"/>
      <c r="X110" s="164"/>
      <c r="Y110" s="164"/>
      <c r="Z110" s="164"/>
      <c r="AA110" s="164"/>
      <c r="AB110" s="164"/>
    </row>
    <row r="111" spans="2:28" outlineLevel="1" x14ac:dyDescent="0.3">
      <c r="B111" s="4"/>
      <c r="C111" s="25" t="s">
        <v>71</v>
      </c>
      <c r="D111" s="12" t="s">
        <v>25</v>
      </c>
      <c r="E111" s="50"/>
      <c r="F111" s="63">
        <f>+F104+SUM(F107:F109)</f>
        <v>4523742</v>
      </c>
      <c r="G111" s="63">
        <f ca="1">+G104+SUM(G107:G109)</f>
        <v>4667410.2600000007</v>
      </c>
      <c r="H111" s="63">
        <f t="shared" ref="H111:Q111" ca="1" si="14">+H104+SUM(H107:H109)</f>
        <v>4815547.6878000014</v>
      </c>
      <c r="I111" s="63">
        <f t="shared" ca="1" si="14"/>
        <v>4968291.5408339994</v>
      </c>
      <c r="J111" s="63">
        <f t="shared" ca="1" si="14"/>
        <v>5125783.2579070199</v>
      </c>
      <c r="K111" s="63">
        <f t="shared" ca="1" si="14"/>
        <v>5288168.5859091915</v>
      </c>
      <c r="L111" s="63">
        <f t="shared" ca="1" si="14"/>
        <v>5455597.7103567282</v>
      </c>
      <c r="M111" s="63">
        <f t="shared" ca="1" si="14"/>
        <v>5628225.3898750935</v>
      </c>
      <c r="N111" s="63">
        <f t="shared" ca="1" si="14"/>
        <v>5806211.0947431633</v>
      </c>
      <c r="O111" s="63">
        <f t="shared" ca="1" si="14"/>
        <v>5989719.1496207137</v>
      </c>
      <c r="P111" s="63">
        <f t="shared" ca="1" si="14"/>
        <v>6178918.8805852924</v>
      </c>
      <c r="Q111" s="63">
        <f t="shared" ca="1" si="14"/>
        <v>6373984.7666083295</v>
      </c>
      <c r="S111" s="163"/>
      <c r="T111" s="163"/>
      <c r="U111" s="163"/>
      <c r="V111" s="163"/>
      <c r="W111" s="163"/>
      <c r="X111" s="163"/>
      <c r="Y111" s="163"/>
      <c r="Z111" s="163"/>
      <c r="AA111" s="163"/>
      <c r="AB111" s="163"/>
    </row>
    <row r="112" spans="2:28" outlineLevel="1" x14ac:dyDescent="0.3">
      <c r="B112" s="4"/>
      <c r="C112" s="77" t="s">
        <v>95</v>
      </c>
      <c r="D112" s="12" t="s">
        <v>13</v>
      </c>
      <c r="E112" s="50"/>
      <c r="F112" s="49">
        <f>+F111/F96</f>
        <v>0.63598979658975308</v>
      </c>
      <c r="G112" s="49">
        <f ca="1">+G111/G96</f>
        <v>0.63707574669019862</v>
      </c>
      <c r="H112" s="49">
        <f t="shared" ref="H112:Q112" ca="1" si="15">+H111/H96</f>
        <v>0.63815115358578545</v>
      </c>
      <c r="I112" s="49">
        <f t="shared" ca="1" si="15"/>
        <v>0.63921611963772551</v>
      </c>
      <c r="J112" s="49">
        <f t="shared" ca="1" si="15"/>
        <v>0.64027074621343349</v>
      </c>
      <c r="K112" s="49">
        <f t="shared" ca="1" si="15"/>
        <v>0.64131513369617332</v>
      </c>
      <c r="L112" s="49">
        <f t="shared" ca="1" si="15"/>
        <v>0.64234938149461485</v>
      </c>
      <c r="M112" s="49">
        <f t="shared" ca="1" si="15"/>
        <v>0.64337358805229461</v>
      </c>
      <c r="N112" s="49">
        <f t="shared" ca="1" si="15"/>
        <v>0.64438785085698713</v>
      </c>
      <c r="O112" s="49">
        <f t="shared" ca="1" si="15"/>
        <v>0.64539226644998382</v>
      </c>
      <c r="P112" s="49">
        <f t="shared" ca="1" si="15"/>
        <v>0.64638693043528139</v>
      </c>
      <c r="Q112" s="49">
        <f t="shared" ca="1" si="15"/>
        <v>0.64737193748868282</v>
      </c>
      <c r="S112" s="163"/>
      <c r="T112" s="163" t="s">
        <v>198</v>
      </c>
      <c r="U112" s="163"/>
      <c r="V112" s="163"/>
      <c r="W112" s="163"/>
      <c r="X112" s="163"/>
      <c r="Y112" s="163"/>
      <c r="Z112" s="163"/>
      <c r="AA112" s="163"/>
      <c r="AB112" s="163"/>
    </row>
    <row r="113" spans="2:28" outlineLevel="1" x14ac:dyDescent="0.3">
      <c r="B113" s="4"/>
      <c r="C113" s="4"/>
      <c r="D113" s="3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T113" t="s">
        <v>199</v>
      </c>
    </row>
    <row r="114" spans="2:28" outlineLevel="1" x14ac:dyDescent="0.3">
      <c r="B114" s="4"/>
      <c r="C114" s="4" t="s">
        <v>72</v>
      </c>
      <c r="D114" s="12" t="s">
        <v>25</v>
      </c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</row>
    <row r="115" spans="2:28" outlineLevel="1" x14ac:dyDescent="0.3">
      <c r="B115" s="4"/>
      <c r="C115" s="4" t="s">
        <v>73</v>
      </c>
      <c r="D115" s="12" t="s">
        <v>25</v>
      </c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T115" t="s">
        <v>200</v>
      </c>
    </row>
    <row r="116" spans="2:28" outlineLevel="1" x14ac:dyDescent="0.3"/>
    <row r="117" spans="2:28" outlineLevel="1" x14ac:dyDescent="0.3">
      <c r="C117" s="109" t="s">
        <v>74</v>
      </c>
      <c r="D117" s="12" t="s">
        <v>25</v>
      </c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T117" t="s">
        <v>201</v>
      </c>
    </row>
    <row r="118" spans="2:28" outlineLevel="1" x14ac:dyDescent="0.3"/>
    <row r="119" spans="2:28" outlineLevel="1" x14ac:dyDescent="0.3">
      <c r="B119" s="4"/>
      <c r="C119" s="65" t="s">
        <v>122</v>
      </c>
      <c r="D119" s="12" t="s">
        <v>25</v>
      </c>
      <c r="E119" s="4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S119" s="161" t="s">
        <v>209</v>
      </c>
      <c r="T119" s="164"/>
      <c r="U119" s="164"/>
      <c r="V119" s="164"/>
      <c r="W119" s="164"/>
      <c r="X119" s="164"/>
      <c r="Y119" s="164"/>
      <c r="Z119" s="164"/>
      <c r="AA119" s="164"/>
      <c r="AB119" s="164"/>
    </row>
    <row r="120" spans="2:28" outlineLevel="1" x14ac:dyDescent="0.3">
      <c r="B120" s="4"/>
      <c r="C120" s="4"/>
      <c r="D120" s="3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S120" s="163"/>
      <c r="T120" s="163"/>
      <c r="U120" s="163"/>
      <c r="V120" s="163"/>
      <c r="W120" s="163"/>
      <c r="X120" s="163"/>
      <c r="Y120" s="163"/>
      <c r="Z120" s="163"/>
      <c r="AA120" s="163"/>
      <c r="AB120" s="163"/>
    </row>
    <row r="121" spans="2:28" outlineLevel="1" x14ac:dyDescent="0.3">
      <c r="B121" s="4"/>
      <c r="C121" s="75" t="s">
        <v>125</v>
      </c>
      <c r="D121" s="12" t="s">
        <v>77</v>
      </c>
      <c r="E121" s="4"/>
      <c r="F121" s="4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S121" s="163"/>
      <c r="T121" s="163" t="s">
        <v>164</v>
      </c>
      <c r="U121" s="163"/>
      <c r="V121" s="163"/>
      <c r="W121" s="163"/>
      <c r="X121" s="163"/>
      <c r="Y121" s="163"/>
      <c r="Z121" s="163"/>
      <c r="AA121" s="163"/>
      <c r="AB121" s="163"/>
    </row>
    <row r="122" spans="2:28" outlineLevel="1" x14ac:dyDescent="0.3">
      <c r="B122" s="4"/>
      <c r="C122" s="75" t="s">
        <v>126</v>
      </c>
      <c r="D122" s="12" t="s">
        <v>77</v>
      </c>
      <c r="E122" s="4"/>
      <c r="F122" s="4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</row>
    <row r="123" spans="2:28" outlineLevel="1" x14ac:dyDescent="0.3">
      <c r="B123" s="4"/>
      <c r="C123" s="4"/>
      <c r="D123" s="3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T123" t="s">
        <v>202</v>
      </c>
    </row>
    <row r="124" spans="2:28" outlineLevel="1" x14ac:dyDescent="0.3">
      <c r="B124" s="4"/>
      <c r="C124" s="75" t="s">
        <v>124</v>
      </c>
      <c r="D124" s="12" t="s">
        <v>77</v>
      </c>
      <c r="E124" s="4"/>
      <c r="F124" s="4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</row>
    <row r="125" spans="2:28" outlineLevel="1" x14ac:dyDescent="0.3">
      <c r="B125" s="4"/>
      <c r="C125" s="75" t="s">
        <v>127</v>
      </c>
      <c r="D125" s="12" t="s">
        <v>77</v>
      </c>
      <c r="E125" s="4"/>
      <c r="F125" s="4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T125" s="109" t="s">
        <v>204</v>
      </c>
    </row>
    <row r="126" spans="2:28" x14ac:dyDescent="0.3">
      <c r="B126" s="4"/>
      <c r="C126" s="4"/>
      <c r="D126" s="3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2:28" x14ac:dyDescent="0.3">
      <c r="B127" s="32"/>
      <c r="C127" s="32"/>
      <c r="D127" s="33"/>
      <c r="E127" s="32"/>
      <c r="F127" s="34" t="str">
        <f>+$F$48</f>
        <v>Historical:</v>
      </c>
      <c r="G127" s="35" t="str">
        <f>+$G$48</f>
        <v>Projected:</v>
      </c>
      <c r="H127" s="36"/>
      <c r="I127" s="36"/>
      <c r="J127" s="36"/>
      <c r="K127" s="36"/>
      <c r="L127" s="36"/>
      <c r="M127" s="36"/>
      <c r="N127" s="36"/>
      <c r="O127" s="36"/>
      <c r="P127" s="36"/>
      <c r="T127" s="109" t="s">
        <v>203</v>
      </c>
    </row>
    <row r="128" spans="2:28" x14ac:dyDescent="0.3">
      <c r="B128" s="5" t="s">
        <v>82</v>
      </c>
      <c r="C128" s="5"/>
      <c r="D128" s="6" t="str">
        <f>+$D$5</f>
        <v>Units:</v>
      </c>
      <c r="E128" s="5"/>
      <c r="F128" s="57">
        <f>+$F$49</f>
        <v>42004</v>
      </c>
      <c r="G128" s="38">
        <f>+$G$49</f>
        <v>42369</v>
      </c>
      <c r="H128" s="37">
        <f>+$H$49</f>
        <v>42735</v>
      </c>
      <c r="I128" s="37">
        <f>+$I$49</f>
        <v>43100</v>
      </c>
      <c r="J128" s="37">
        <f>+$J$49</f>
        <v>43465</v>
      </c>
      <c r="K128" s="37">
        <f>+$K$49</f>
        <v>43830</v>
      </c>
      <c r="L128" s="37">
        <f>+$L$49</f>
        <v>44196</v>
      </c>
      <c r="M128" s="37">
        <f>+$M$49</f>
        <v>44561</v>
      </c>
      <c r="N128" s="37">
        <f>+$N$49</f>
        <v>44926</v>
      </c>
      <c r="O128" s="37">
        <f>+$O$49</f>
        <v>45291</v>
      </c>
      <c r="P128" s="37">
        <f>+$P$49</f>
        <v>45657</v>
      </c>
    </row>
    <row r="129" spans="2:20" outlineLevel="1" x14ac:dyDescent="0.3">
      <c r="B129" s="4"/>
      <c r="C129" s="4"/>
      <c r="D129" s="3"/>
      <c r="E129" s="4"/>
      <c r="F129" s="58"/>
      <c r="G129" s="58"/>
      <c r="H129" s="50"/>
      <c r="I129" s="50"/>
      <c r="J129" s="50"/>
      <c r="K129" s="50"/>
      <c r="L129" s="50"/>
      <c r="M129" s="50"/>
      <c r="N129" s="50"/>
      <c r="O129" s="50"/>
      <c r="P129" s="50"/>
      <c r="T129" s="109" t="s">
        <v>205</v>
      </c>
    </row>
    <row r="130" spans="2:20" outlineLevel="1" x14ac:dyDescent="0.3">
      <c r="B130" s="4"/>
      <c r="C130" s="68" t="s">
        <v>133</v>
      </c>
      <c r="D130" s="3"/>
      <c r="E130" s="4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T130" t="s">
        <v>206</v>
      </c>
    </row>
    <row r="131" spans="2:20" outlineLevel="1" x14ac:dyDescent="0.3">
      <c r="B131" s="4"/>
      <c r="C131" s="41" t="s">
        <v>75</v>
      </c>
      <c r="D131" s="12" t="s">
        <v>25</v>
      </c>
      <c r="E131" s="4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T131" s="163" t="s">
        <v>207</v>
      </c>
    </row>
    <row r="132" spans="2:20" outlineLevel="1" x14ac:dyDescent="0.3">
      <c r="B132" s="4"/>
      <c r="C132" s="41" t="s">
        <v>128</v>
      </c>
      <c r="D132" s="12" t="s">
        <v>25</v>
      </c>
      <c r="E132" s="4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</row>
    <row r="133" spans="2:20" outlineLevel="1" x14ac:dyDescent="0.3">
      <c r="B133" s="4"/>
      <c r="C133" s="41" t="s">
        <v>129</v>
      </c>
      <c r="D133" s="61" t="s">
        <v>25</v>
      </c>
      <c r="E133" s="4"/>
      <c r="F133" s="50"/>
      <c r="G133" s="72"/>
      <c r="H133" s="71"/>
      <c r="I133" s="71"/>
      <c r="J133" s="71"/>
      <c r="K133" s="71"/>
      <c r="L133" s="71"/>
      <c r="M133" s="71"/>
      <c r="N133" s="71"/>
      <c r="O133" s="71"/>
      <c r="P133" s="71"/>
      <c r="T133" s="109" t="s">
        <v>208</v>
      </c>
    </row>
    <row r="134" spans="2:20" outlineLevel="1" x14ac:dyDescent="0.3">
      <c r="B134" s="4"/>
      <c r="C134" s="116" t="s">
        <v>136</v>
      </c>
      <c r="D134" s="12" t="s">
        <v>25</v>
      </c>
      <c r="E134" s="117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</row>
    <row r="135" spans="2:20" outlineLevel="1" x14ac:dyDescent="0.3">
      <c r="B135" s="4"/>
      <c r="C135" s="4"/>
      <c r="D135" s="3"/>
      <c r="E135" s="4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</row>
    <row r="136" spans="2:20" outlineLevel="1" x14ac:dyDescent="0.3">
      <c r="B136" s="4"/>
      <c r="C136" s="146" t="s">
        <v>134</v>
      </c>
      <c r="D136" s="119" t="s">
        <v>13</v>
      </c>
      <c r="E136" s="120"/>
      <c r="F136" s="151"/>
      <c r="G136" s="50"/>
      <c r="H136" s="50"/>
      <c r="I136" s="50"/>
      <c r="J136" s="50"/>
      <c r="K136" s="50"/>
      <c r="L136" s="50"/>
      <c r="M136" s="50"/>
      <c r="N136" s="50"/>
      <c r="O136" s="50"/>
      <c r="P136" s="50"/>
    </row>
    <row r="137" spans="2:20" outlineLevel="1" x14ac:dyDescent="0.3">
      <c r="B137" s="4"/>
      <c r="C137" s="4"/>
      <c r="D137" s="3"/>
      <c r="E137" s="4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</row>
    <row r="138" spans="2:20" outlineLevel="1" x14ac:dyDescent="0.3">
      <c r="B138" s="4"/>
      <c r="C138" s="8" t="s">
        <v>147</v>
      </c>
      <c r="D138" s="12" t="s">
        <v>25</v>
      </c>
      <c r="E138" s="4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</row>
    <row r="139" spans="2:20" outlineLevel="1" x14ac:dyDescent="0.3">
      <c r="B139" s="4"/>
      <c r="C139" s="8" t="s">
        <v>151</v>
      </c>
      <c r="D139" s="12" t="s">
        <v>25</v>
      </c>
      <c r="E139" s="4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</row>
    <row r="140" spans="2:20" outlineLevel="1" x14ac:dyDescent="0.3">
      <c r="B140" s="4"/>
      <c r="C140" s="8" t="s">
        <v>84</v>
      </c>
      <c r="D140" s="12" t="s">
        <v>77</v>
      </c>
      <c r="E140" s="4"/>
      <c r="F140" s="152"/>
      <c r="G140" s="50"/>
      <c r="H140" s="50"/>
      <c r="I140" s="50"/>
      <c r="J140" s="50"/>
      <c r="K140" s="50"/>
      <c r="L140" s="50"/>
      <c r="M140" s="50"/>
      <c r="N140" s="50"/>
      <c r="O140" s="50"/>
      <c r="P140" s="50"/>
    </row>
    <row r="141" spans="2:20" outlineLevel="1" x14ac:dyDescent="0.3">
      <c r="B141" s="4"/>
      <c r="C141" s="4"/>
      <c r="D141" s="3"/>
      <c r="E141" s="4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</row>
    <row r="142" spans="2:20" outlineLevel="1" x14ac:dyDescent="0.3">
      <c r="B142" s="4"/>
      <c r="C142" s="108" t="str">
        <f>"NPV @ "&amp;TEXT(Discount_Rate,"0.00%")&amp;" Discount Rate (WACC):"</f>
        <v>NPV @ 0.00% Discount Rate (WACC):</v>
      </c>
      <c r="D142" s="12" t="s">
        <v>25</v>
      </c>
      <c r="E142" s="4"/>
      <c r="F142" s="98"/>
      <c r="G142" s="50"/>
      <c r="H142" s="50"/>
      <c r="I142" s="50"/>
      <c r="J142" s="50"/>
      <c r="K142" s="50"/>
      <c r="L142" s="50"/>
      <c r="M142" s="50"/>
      <c r="N142" s="50"/>
      <c r="O142" s="50"/>
      <c r="P142" s="50"/>
    </row>
    <row r="143" spans="2:20" outlineLevel="1" x14ac:dyDescent="0.3">
      <c r="B143" s="4"/>
      <c r="C143" s="4"/>
      <c r="D143" s="3"/>
      <c r="E143" s="4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</row>
    <row r="144" spans="2:20" outlineLevel="1" x14ac:dyDescent="0.3">
      <c r="B144" s="4"/>
      <c r="C144" s="25" t="s">
        <v>137</v>
      </c>
      <c r="D144" s="3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</row>
    <row r="145" spans="2:17" outlineLevel="1" x14ac:dyDescent="0.3">
      <c r="B145" s="4"/>
      <c r="C145" s="41" t="s">
        <v>75</v>
      </c>
      <c r="D145" s="12" t="s">
        <v>25</v>
      </c>
      <c r="E145" s="5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</row>
    <row r="146" spans="2:17" outlineLevel="1" x14ac:dyDescent="0.3">
      <c r="B146" s="4"/>
      <c r="C146" s="41" t="s">
        <v>123</v>
      </c>
      <c r="D146" s="12" t="s">
        <v>25</v>
      </c>
      <c r="E146" s="5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</row>
    <row r="147" spans="2:17" outlineLevel="1" x14ac:dyDescent="0.3">
      <c r="B147" s="4"/>
      <c r="C147" s="41" t="s">
        <v>116</v>
      </c>
      <c r="D147" s="12" t="s">
        <v>25</v>
      </c>
      <c r="E147" s="5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</row>
    <row r="148" spans="2:17" outlineLevel="1" x14ac:dyDescent="0.3">
      <c r="B148" s="4"/>
      <c r="C148" s="41" t="s">
        <v>130</v>
      </c>
      <c r="D148" s="12" t="s">
        <v>25</v>
      </c>
      <c r="E148" s="5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</row>
    <row r="149" spans="2:17" outlineLevel="1" x14ac:dyDescent="0.3">
      <c r="B149" s="4"/>
      <c r="C149" s="41" t="s">
        <v>76</v>
      </c>
      <c r="D149" s="61" t="s">
        <v>25</v>
      </c>
      <c r="E149" s="50"/>
      <c r="F149" s="50"/>
      <c r="G149" s="72"/>
      <c r="H149" s="71"/>
      <c r="I149" s="71"/>
      <c r="J149" s="71"/>
      <c r="K149" s="71"/>
      <c r="L149" s="71"/>
      <c r="M149" s="71"/>
      <c r="N149" s="71"/>
      <c r="O149" s="71"/>
      <c r="P149" s="71"/>
    </row>
    <row r="150" spans="2:17" outlineLevel="1" x14ac:dyDescent="0.3">
      <c r="B150" s="4"/>
      <c r="C150" s="62" t="s">
        <v>138</v>
      </c>
      <c r="D150" s="12" t="s">
        <v>25</v>
      </c>
      <c r="E150" s="58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</row>
    <row r="151" spans="2:17" outlineLevel="1" x14ac:dyDescent="0.3">
      <c r="B151" s="4"/>
      <c r="C151" s="4"/>
      <c r="D151" s="3"/>
      <c r="E151" s="4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</row>
    <row r="152" spans="2:17" outlineLevel="1" x14ac:dyDescent="0.3">
      <c r="B152" s="4"/>
      <c r="C152" s="146" t="s">
        <v>135</v>
      </c>
      <c r="D152" s="119" t="s">
        <v>13</v>
      </c>
      <c r="E152" s="120"/>
      <c r="F152" s="151"/>
      <c r="G152" s="50"/>
      <c r="H152" s="50"/>
      <c r="I152" s="50"/>
      <c r="J152" s="50"/>
      <c r="K152" s="50"/>
      <c r="L152" s="50"/>
      <c r="M152" s="50"/>
      <c r="N152" s="50"/>
      <c r="O152" s="50"/>
      <c r="P152" s="50"/>
    </row>
    <row r="153" spans="2:17" outlineLevel="1" x14ac:dyDescent="0.3">
      <c r="B153" s="2"/>
      <c r="C153" s="2"/>
      <c r="D153" s="28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2:17" outlineLevel="1" x14ac:dyDescent="0.3">
      <c r="B154" s="2"/>
      <c r="C154" s="8" t="s">
        <v>148</v>
      </c>
      <c r="D154" s="12" t="s">
        <v>25</v>
      </c>
      <c r="E154" s="2"/>
      <c r="F154" s="50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2:17" outlineLevel="1" x14ac:dyDescent="0.3">
      <c r="B155" s="2"/>
      <c r="C155" s="8" t="s">
        <v>83</v>
      </c>
      <c r="D155" s="12" t="s">
        <v>25</v>
      </c>
      <c r="E155" s="2"/>
      <c r="F155" s="50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2:17" outlineLevel="1" x14ac:dyDescent="0.3">
      <c r="B156" s="2"/>
      <c r="C156" s="8" t="s">
        <v>84</v>
      </c>
      <c r="D156" s="12" t="s">
        <v>77</v>
      </c>
      <c r="E156" s="2"/>
      <c r="F156" s="15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2:17" outlineLevel="1" x14ac:dyDescent="0.3"/>
    <row r="158" spans="2:17" outlineLevel="1" x14ac:dyDescent="0.3">
      <c r="C158" s="108" t="str">
        <f>"NPV @ "&amp;TEXT(Cost_of_Equity,"0.00%")&amp;" Discount Rate (Cost of Equity):"</f>
        <v>NPV @ 0.00% Discount Rate (Cost of Equity):</v>
      </c>
      <c r="D158" s="12" t="s">
        <v>25</v>
      </c>
      <c r="F158" s="98">
        <f>NPV(Cost_of_Equity,F150:P150)</f>
        <v>0</v>
      </c>
    </row>
    <row r="160" spans="2:17" x14ac:dyDescent="0.3">
      <c r="B160" s="5" t="s">
        <v>99</v>
      </c>
      <c r="C160" s="5"/>
      <c r="D160" s="6"/>
      <c r="E160" s="5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</row>
    <row r="161" spans="3:9" outlineLevel="1" x14ac:dyDescent="0.3"/>
    <row r="162" spans="3:9" outlineLevel="1" x14ac:dyDescent="0.3">
      <c r="C162" t="s">
        <v>131</v>
      </c>
      <c r="D162" s="100"/>
    </row>
    <row r="163" spans="3:9" outlineLevel="1" x14ac:dyDescent="0.3">
      <c r="C163" s="11" t="s">
        <v>132</v>
      </c>
      <c r="D163" s="118"/>
    </row>
    <row r="164" spans="3:9" outlineLevel="1" x14ac:dyDescent="0.3"/>
    <row r="165" spans="3:9" outlineLevel="1" x14ac:dyDescent="0.3">
      <c r="C165" s="92" t="s">
        <v>101</v>
      </c>
      <c r="D165" s="93"/>
      <c r="F165" s="92" t="s">
        <v>102</v>
      </c>
      <c r="G165" s="93"/>
      <c r="H165" s="93"/>
      <c r="I165" s="93"/>
    </row>
    <row r="166" spans="3:9" outlineLevel="1" x14ac:dyDescent="0.3">
      <c r="C166" s="81"/>
      <c r="D166" s="80"/>
      <c r="F166" s="80"/>
      <c r="G166" s="80"/>
      <c r="H166" s="80"/>
      <c r="I166" s="82"/>
    </row>
    <row r="167" spans="3:9" outlineLevel="1" x14ac:dyDescent="0.3">
      <c r="C167" t="s">
        <v>104</v>
      </c>
      <c r="D167" s="95"/>
      <c r="F167" s="83" t="s">
        <v>110</v>
      </c>
      <c r="G167" s="80"/>
      <c r="H167" s="84"/>
      <c r="I167" s="94"/>
    </row>
    <row r="168" spans="3:9" outlineLevel="1" x14ac:dyDescent="0.3">
      <c r="C168" s="83" t="s">
        <v>103</v>
      </c>
      <c r="D168" s="98"/>
      <c r="F168" s="83" t="s">
        <v>103</v>
      </c>
      <c r="G168" s="80"/>
      <c r="H168" s="84"/>
      <c r="I168" s="98"/>
    </row>
    <row r="169" spans="3:9" outlineLevel="1" x14ac:dyDescent="0.3">
      <c r="C169" s="83" t="s">
        <v>105</v>
      </c>
      <c r="D169" s="99"/>
      <c r="F169" s="83" t="s">
        <v>111</v>
      </c>
      <c r="G169" s="80"/>
      <c r="H169" s="84"/>
      <c r="I169" s="99"/>
    </row>
    <row r="170" spans="3:9" outlineLevel="1" x14ac:dyDescent="0.3">
      <c r="C170" s="81"/>
      <c r="D170" s="80"/>
      <c r="F170" s="86"/>
      <c r="G170" s="84"/>
      <c r="H170" s="84"/>
      <c r="I170" s="87"/>
    </row>
    <row r="171" spans="3:9" outlineLevel="1" x14ac:dyDescent="0.3">
      <c r="C171" s="88" t="s">
        <v>106</v>
      </c>
      <c r="D171" s="98"/>
      <c r="F171" s="88" t="s">
        <v>106</v>
      </c>
      <c r="G171" s="101"/>
      <c r="H171" s="84"/>
      <c r="I171" s="98"/>
    </row>
    <row r="172" spans="3:9" outlineLevel="1" x14ac:dyDescent="0.3">
      <c r="C172" s="89" t="s">
        <v>149</v>
      </c>
      <c r="D172" s="102"/>
      <c r="F172" s="89" t="s">
        <v>149</v>
      </c>
      <c r="G172" s="102"/>
      <c r="H172" s="79"/>
      <c r="I172" s="102"/>
    </row>
    <row r="173" spans="3:9" outlineLevel="1" x14ac:dyDescent="0.3">
      <c r="C173" s="90" t="s">
        <v>107</v>
      </c>
      <c r="D173" s="103"/>
      <c r="F173" s="90" t="s">
        <v>107</v>
      </c>
      <c r="G173" s="103"/>
      <c r="H173" s="84"/>
      <c r="I173" s="103"/>
    </row>
    <row r="174" spans="3:9" outlineLevel="1" x14ac:dyDescent="0.3">
      <c r="C174" s="85"/>
      <c r="D174" s="85"/>
      <c r="F174" s="85"/>
      <c r="G174" s="85"/>
      <c r="H174" s="84"/>
      <c r="I174" s="85"/>
    </row>
    <row r="175" spans="3:9" outlineLevel="1" x14ac:dyDescent="0.3">
      <c r="C175" s="91" t="s">
        <v>145</v>
      </c>
      <c r="D175" s="104"/>
      <c r="F175" s="91" t="s">
        <v>145</v>
      </c>
      <c r="G175" s="104"/>
      <c r="H175" s="84"/>
      <c r="I175" s="104"/>
    </row>
    <row r="176" spans="3:9" outlineLevel="1" x14ac:dyDescent="0.3"/>
    <row r="177" spans="2:17" outlineLevel="1" x14ac:dyDescent="0.3">
      <c r="C177" s="110" t="s">
        <v>109</v>
      </c>
      <c r="D177" s="111"/>
      <c r="F177" s="110" t="s">
        <v>109</v>
      </c>
      <c r="G177" s="111"/>
      <c r="H177" s="112"/>
      <c r="I177" s="111"/>
    </row>
    <row r="179" spans="2:17" x14ac:dyDescent="0.3">
      <c r="B179" s="32"/>
      <c r="C179" s="32"/>
      <c r="D179" s="33"/>
      <c r="E179" s="32"/>
      <c r="F179" s="34" t="str">
        <f>+$F$48</f>
        <v>Historical:</v>
      </c>
      <c r="G179" s="35" t="str">
        <f>+$G$48</f>
        <v>Projected:</v>
      </c>
      <c r="H179" s="36"/>
      <c r="I179" s="36"/>
      <c r="J179" s="36"/>
      <c r="K179" s="36"/>
      <c r="L179" s="36"/>
      <c r="M179" s="36"/>
      <c r="N179" s="36"/>
      <c r="O179" s="36"/>
      <c r="P179" s="36"/>
      <c r="Q179" s="70" t="str">
        <f>+$Q$48</f>
        <v>Stabilized</v>
      </c>
    </row>
    <row r="180" spans="2:17" x14ac:dyDescent="0.3">
      <c r="B180" s="5" t="s">
        <v>144</v>
      </c>
      <c r="C180" s="5"/>
      <c r="D180" s="6" t="str">
        <f>+$D$5</f>
        <v>Units:</v>
      </c>
      <c r="E180" s="5"/>
      <c r="F180" s="57">
        <f>+$F$49</f>
        <v>42004</v>
      </c>
      <c r="G180" s="38">
        <f>+$G$49</f>
        <v>42369</v>
      </c>
      <c r="H180" s="37">
        <f>+$H$49</f>
        <v>42735</v>
      </c>
      <c r="I180" s="37">
        <f>+$I$49</f>
        <v>43100</v>
      </c>
      <c r="J180" s="37">
        <f>+$J$49</f>
        <v>43465</v>
      </c>
      <c r="K180" s="37">
        <f>+$K$49</f>
        <v>43830</v>
      </c>
      <c r="L180" s="37">
        <f>+$L$49</f>
        <v>44196</v>
      </c>
      <c r="M180" s="37">
        <f>+$M$49</f>
        <v>44561</v>
      </c>
      <c r="N180" s="37">
        <f>+$N$49</f>
        <v>44926</v>
      </c>
      <c r="O180" s="37">
        <f>+$O$49</f>
        <v>45291</v>
      </c>
      <c r="P180" s="37">
        <f>+$P$49</f>
        <v>45657</v>
      </c>
      <c r="Q180" s="37" t="str">
        <f>+$Q$49</f>
        <v>Year:</v>
      </c>
    </row>
    <row r="181" spans="2:17" outlineLevel="1" x14ac:dyDescent="0.3"/>
    <row r="182" spans="2:17" outlineLevel="1" x14ac:dyDescent="0.3">
      <c r="C182" t="s">
        <v>66</v>
      </c>
      <c r="D182" s="96" t="s">
        <v>25</v>
      </c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</row>
    <row r="183" spans="2:17" outlineLevel="1" x14ac:dyDescent="0.3"/>
    <row r="184" spans="2:17" outlineLevel="1" x14ac:dyDescent="0.3">
      <c r="C184" t="s">
        <v>152</v>
      </c>
      <c r="D184" s="96" t="s">
        <v>25</v>
      </c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</row>
    <row r="185" spans="2:17" outlineLevel="1" x14ac:dyDescent="0.3">
      <c r="B185" s="4"/>
      <c r="C185" s="77" t="s">
        <v>100</v>
      </c>
      <c r="D185" s="12" t="s">
        <v>13</v>
      </c>
      <c r="E185" s="50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</row>
    <row r="186" spans="2:17" outlineLevel="1" x14ac:dyDescent="0.3">
      <c r="G186" s="78"/>
      <c r="H186" s="78"/>
      <c r="I186" s="78"/>
      <c r="J186" s="78"/>
      <c r="K186" s="78"/>
      <c r="L186" s="78"/>
      <c r="M186" s="78"/>
      <c r="N186" s="78"/>
      <c r="O186" s="78"/>
      <c r="P186" s="78"/>
    </row>
    <row r="187" spans="2:17" outlineLevel="1" x14ac:dyDescent="0.3">
      <c r="C187" t="s">
        <v>98</v>
      </c>
      <c r="D187" s="96" t="s">
        <v>25</v>
      </c>
      <c r="G187" s="78"/>
      <c r="H187" s="78"/>
      <c r="I187" s="78"/>
      <c r="J187" s="78"/>
      <c r="K187" s="78"/>
      <c r="L187" s="78"/>
      <c r="M187" s="78"/>
      <c r="N187" s="78"/>
      <c r="O187" s="78"/>
      <c r="P187" s="78"/>
    </row>
    <row r="188" spans="2:17" outlineLevel="1" x14ac:dyDescent="0.3"/>
    <row r="189" spans="2:17" outlineLevel="1" x14ac:dyDescent="0.3">
      <c r="C189" t="s">
        <v>108</v>
      </c>
      <c r="D189" s="96" t="s">
        <v>113</v>
      </c>
      <c r="G189" s="106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</row>
    <row r="190" spans="2:17" outlineLevel="1" x14ac:dyDescent="0.3">
      <c r="C190" t="s">
        <v>97</v>
      </c>
      <c r="D190" s="96" t="s">
        <v>113</v>
      </c>
      <c r="G190" s="106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</row>
    <row r="192" spans="2:17" x14ac:dyDescent="0.3">
      <c r="B192" s="5" t="s">
        <v>143</v>
      </c>
      <c r="C192" s="5"/>
      <c r="D192" s="6"/>
      <c r="E192" s="5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</row>
    <row r="193" spans="4:15" outlineLevel="1" x14ac:dyDescent="0.3"/>
    <row r="194" spans="4:15" outlineLevel="1" x14ac:dyDescent="0.3">
      <c r="D194" s="121" t="str">
        <f ca="1">"Sensitivity Analysis - 10-Year Leveraged IRR and Exit Cap Rate vs. LTV ("&amp;OFFSET($C$50,Scenario,0)&amp;")"</f>
        <v>Sensitivity Analysis - 10-Year Leveraged IRR and Exit Cap Rate vs. LTV (Scenario #1 - Steady Growth)</v>
      </c>
    </row>
    <row r="195" spans="4:15" outlineLevel="1" x14ac:dyDescent="0.3"/>
    <row r="196" spans="4:15" outlineLevel="1" x14ac:dyDescent="0.3">
      <c r="D196" s="125"/>
      <c r="E196" s="127"/>
      <c r="F196" s="127"/>
      <c r="G196" s="128" t="s">
        <v>139</v>
      </c>
      <c r="H196" s="128"/>
      <c r="I196" s="128"/>
      <c r="J196" s="128"/>
      <c r="K196" s="128"/>
      <c r="L196" s="128"/>
      <c r="M196" s="128"/>
      <c r="N196" s="128"/>
      <c r="O196" s="129"/>
    </row>
    <row r="197" spans="4:15" outlineLevel="1" x14ac:dyDescent="0.3">
      <c r="D197" s="126"/>
      <c r="E197" s="140" t="s">
        <v>140</v>
      </c>
      <c r="F197" s="122"/>
      <c r="G197" s="123"/>
      <c r="H197" s="123"/>
      <c r="I197" s="123"/>
      <c r="J197" s="123"/>
      <c r="K197" s="123"/>
      <c r="L197" s="123"/>
      <c r="M197" s="123"/>
      <c r="N197" s="123"/>
      <c r="O197" s="124"/>
    </row>
    <row r="198" spans="4:15" outlineLevel="1" x14ac:dyDescent="0.3">
      <c r="D198" s="165" t="s">
        <v>141</v>
      </c>
      <c r="E198" s="132"/>
      <c r="F198" s="130"/>
      <c r="G198" s="135"/>
      <c r="H198" s="136"/>
      <c r="I198" s="136"/>
      <c r="J198" s="136"/>
      <c r="K198" s="136"/>
      <c r="L198" s="136"/>
      <c r="M198" s="137"/>
      <c r="N198" s="136"/>
      <c r="O198" s="136"/>
    </row>
    <row r="199" spans="4:15" outlineLevel="1" x14ac:dyDescent="0.3">
      <c r="D199" s="166"/>
      <c r="E199" s="133"/>
      <c r="F199" s="130"/>
      <c r="G199" s="135"/>
      <c r="H199" s="136"/>
      <c r="I199" s="136"/>
      <c r="J199" s="136"/>
      <c r="K199" s="136"/>
      <c r="L199" s="136"/>
      <c r="M199" s="137"/>
      <c r="N199" s="136"/>
      <c r="O199" s="136"/>
    </row>
    <row r="200" spans="4:15" outlineLevel="1" x14ac:dyDescent="0.3">
      <c r="D200" s="166"/>
      <c r="E200" s="133"/>
      <c r="F200" s="130"/>
      <c r="G200" s="135"/>
      <c r="H200" s="136"/>
      <c r="I200" s="136"/>
      <c r="J200" s="136"/>
      <c r="K200" s="136"/>
      <c r="L200" s="136"/>
      <c r="M200" s="137"/>
      <c r="N200" s="136"/>
      <c r="O200" s="136"/>
    </row>
    <row r="201" spans="4:15" outlineLevel="1" x14ac:dyDescent="0.3">
      <c r="D201" s="166"/>
      <c r="E201" s="133"/>
      <c r="F201" s="130"/>
      <c r="G201" s="135"/>
      <c r="H201" s="136"/>
      <c r="I201" s="136"/>
      <c r="J201" s="136"/>
      <c r="K201" s="136"/>
      <c r="L201" s="136"/>
      <c r="M201" s="137"/>
      <c r="N201" s="136"/>
      <c r="O201" s="136"/>
    </row>
    <row r="202" spans="4:15" outlineLevel="1" x14ac:dyDescent="0.3">
      <c r="D202" s="166"/>
      <c r="E202" s="133"/>
      <c r="F202" s="130"/>
      <c r="G202" s="138"/>
      <c r="H202" s="139"/>
      <c r="I202" s="139"/>
      <c r="J202" s="139"/>
      <c r="K202" s="139"/>
      <c r="L202" s="139"/>
      <c r="M202" s="137"/>
      <c r="N202" s="139"/>
      <c r="O202" s="139"/>
    </row>
    <row r="203" spans="4:15" outlineLevel="1" x14ac:dyDescent="0.3">
      <c r="D203" s="166"/>
      <c r="E203" s="133"/>
      <c r="F203" s="130"/>
      <c r="G203" s="135"/>
      <c r="H203" s="136"/>
      <c r="I203" s="136"/>
      <c r="J203" s="136"/>
      <c r="K203" s="136"/>
      <c r="L203" s="136"/>
      <c r="M203" s="137"/>
      <c r="N203" s="136"/>
      <c r="O203" s="136"/>
    </row>
    <row r="204" spans="4:15" outlineLevel="1" x14ac:dyDescent="0.3">
      <c r="D204" s="167"/>
      <c r="E204" s="134"/>
      <c r="F204" s="131"/>
      <c r="G204" s="135"/>
      <c r="H204" s="136"/>
      <c r="I204" s="136"/>
      <c r="J204" s="136"/>
      <c r="K204" s="136"/>
      <c r="L204" s="136"/>
      <c r="M204" s="137"/>
      <c r="N204" s="136"/>
      <c r="O204" s="136"/>
    </row>
    <row r="205" spans="4:15" outlineLevel="1" x14ac:dyDescent="0.3"/>
    <row r="206" spans="4:15" outlineLevel="1" x14ac:dyDescent="0.3">
      <c r="D206" s="121" t="str">
        <f ca="1">"Sensitivity Analysis - Leveraged IRR and Exit Year vs. LTV ("&amp;OFFSET($C$50,Scenario,0)&amp; " and Baseline Exit Cap Rate of "&amp;TEXT(OFFSET($K$31,Scenario,0),"0.0%)")</f>
        <v>Sensitivity Analysis - Leveraged IRR and Exit Year vs. LTV (Scenario #1 - Steady Growth and Baseline Exit Cap Rate of 0.0%)</v>
      </c>
    </row>
    <row r="207" spans="4:15" outlineLevel="1" x14ac:dyDescent="0.3"/>
    <row r="208" spans="4:15" outlineLevel="1" x14ac:dyDescent="0.3">
      <c r="D208" s="125"/>
      <c r="E208" s="127"/>
      <c r="F208" s="127"/>
      <c r="G208" s="128" t="s">
        <v>139</v>
      </c>
      <c r="H208" s="128"/>
      <c r="I208" s="128"/>
      <c r="J208" s="128"/>
      <c r="K208" s="128"/>
      <c r="L208" s="128"/>
      <c r="M208" s="128"/>
      <c r="N208" s="128"/>
      <c r="O208" s="129"/>
    </row>
    <row r="209" spans="4:15" outlineLevel="1" x14ac:dyDescent="0.3">
      <c r="D209" s="126"/>
      <c r="E209" s="140" t="s">
        <v>140</v>
      </c>
      <c r="F209" s="122"/>
      <c r="G209" s="123"/>
      <c r="H209" s="123"/>
      <c r="I209" s="123"/>
      <c r="J209" s="123"/>
      <c r="K209" s="123"/>
      <c r="L209" s="123"/>
      <c r="M209" s="123"/>
      <c r="N209" s="123"/>
      <c r="O209" s="124"/>
    </row>
    <row r="210" spans="4:15" outlineLevel="1" x14ac:dyDescent="0.3">
      <c r="D210" s="165" t="s">
        <v>142</v>
      </c>
      <c r="E210" s="132"/>
      <c r="F210" s="141"/>
      <c r="G210" s="135"/>
      <c r="H210" s="136"/>
      <c r="I210" s="136"/>
      <c r="J210" s="136"/>
      <c r="K210" s="136"/>
      <c r="L210" s="136"/>
      <c r="M210" s="137"/>
      <c r="N210" s="136"/>
      <c r="O210" s="136"/>
    </row>
    <row r="211" spans="4:15" outlineLevel="1" x14ac:dyDescent="0.3">
      <c r="D211" s="168"/>
      <c r="E211" s="133"/>
      <c r="F211" s="141"/>
      <c r="G211" s="135"/>
      <c r="H211" s="136"/>
      <c r="I211" s="136"/>
      <c r="J211" s="136"/>
      <c r="K211" s="136"/>
      <c r="L211" s="136"/>
      <c r="M211" s="137"/>
      <c r="N211" s="136"/>
      <c r="O211" s="136"/>
    </row>
    <row r="212" spans="4:15" outlineLevel="1" x14ac:dyDescent="0.3">
      <c r="D212" s="168"/>
      <c r="E212" s="133"/>
      <c r="F212" s="141"/>
      <c r="G212" s="135"/>
      <c r="H212" s="136"/>
      <c r="I212" s="136"/>
      <c r="J212" s="136"/>
      <c r="K212" s="136"/>
      <c r="L212" s="136"/>
      <c r="M212" s="137"/>
      <c r="N212" s="136"/>
      <c r="O212" s="136"/>
    </row>
    <row r="213" spans="4:15" outlineLevel="1" x14ac:dyDescent="0.3">
      <c r="D213" s="168"/>
      <c r="E213" s="133"/>
      <c r="F213" s="141"/>
      <c r="G213" s="135"/>
      <c r="H213" s="136"/>
      <c r="I213" s="136"/>
      <c r="J213" s="136"/>
      <c r="K213" s="136"/>
      <c r="L213" s="136"/>
      <c r="M213" s="137"/>
      <c r="N213" s="136"/>
      <c r="O213" s="136"/>
    </row>
    <row r="214" spans="4:15" outlineLevel="1" x14ac:dyDescent="0.3">
      <c r="D214" s="168"/>
      <c r="E214" s="133"/>
      <c r="F214" s="141"/>
      <c r="G214" s="138"/>
      <c r="H214" s="139"/>
      <c r="I214" s="139"/>
      <c r="J214" s="139"/>
      <c r="K214" s="139"/>
      <c r="L214" s="139"/>
      <c r="M214" s="137"/>
      <c r="N214" s="139"/>
      <c r="O214" s="139"/>
    </row>
    <row r="215" spans="4:15" outlineLevel="1" x14ac:dyDescent="0.3">
      <c r="D215" s="168"/>
      <c r="E215" s="133"/>
      <c r="F215" s="141"/>
      <c r="G215" s="135"/>
      <c r="H215" s="136"/>
      <c r="I215" s="136"/>
      <c r="J215" s="136"/>
      <c r="K215" s="136"/>
      <c r="L215" s="136"/>
      <c r="M215" s="137"/>
      <c r="N215" s="136"/>
      <c r="O215" s="136"/>
    </row>
    <row r="216" spans="4:15" outlineLevel="1" x14ac:dyDescent="0.3">
      <c r="D216" s="168"/>
      <c r="E216" s="133"/>
      <c r="F216" s="141"/>
      <c r="G216" s="135"/>
      <c r="H216" s="136"/>
      <c r="I216" s="136"/>
      <c r="J216" s="136"/>
      <c r="K216" s="136"/>
      <c r="L216" s="136"/>
      <c r="M216" s="137"/>
      <c r="N216" s="136"/>
      <c r="O216" s="136"/>
    </row>
    <row r="217" spans="4:15" outlineLevel="1" x14ac:dyDescent="0.3">
      <c r="D217" s="168"/>
      <c r="E217" s="133"/>
      <c r="F217" s="141"/>
      <c r="G217" s="136"/>
      <c r="H217" s="136"/>
      <c r="I217" s="136"/>
      <c r="J217" s="136"/>
      <c r="K217" s="136"/>
      <c r="L217" s="136"/>
      <c r="M217" s="137"/>
      <c r="N217" s="136"/>
      <c r="O217" s="136"/>
    </row>
    <row r="218" spans="4:15" outlineLevel="1" x14ac:dyDescent="0.3">
      <c r="D218" s="168"/>
      <c r="E218" s="133"/>
      <c r="F218" s="141"/>
      <c r="G218" s="136"/>
      <c r="H218" s="136"/>
      <c r="I218" s="136"/>
      <c r="J218" s="136"/>
      <c r="K218" s="136"/>
      <c r="L218" s="136"/>
      <c r="M218" s="137"/>
      <c r="N218" s="136"/>
      <c r="O218" s="136"/>
    </row>
    <row r="219" spans="4:15" outlineLevel="1" x14ac:dyDescent="0.3">
      <c r="D219" s="168"/>
      <c r="E219" s="134"/>
      <c r="F219" s="142"/>
      <c r="G219" s="136"/>
      <c r="H219" s="136"/>
      <c r="I219" s="136"/>
      <c r="J219" s="136"/>
      <c r="K219" s="136"/>
      <c r="L219" s="136"/>
      <c r="M219" s="137"/>
      <c r="N219" s="136"/>
      <c r="O219" s="136"/>
    </row>
    <row r="220" spans="4:15" outlineLevel="1" x14ac:dyDescent="0.3"/>
    <row r="221" spans="4:15" outlineLevel="1" x14ac:dyDescent="0.3">
      <c r="D221" s="121" t="str">
        <f ca="1">"Sensitivity Analysis - Leveraged IRR and Exit Year vs. Exit Cap Rate ("&amp;OFFSET($C$50,Scenario,0)&amp;" and Baseline Exit Cap Rate of "&amp;TEXT(OFFSET($K$31,Scenario,0),"0.0%")&amp;" Used for Property Value Column)"</f>
        <v>Sensitivity Analysis - Leveraged IRR and Exit Year vs. Exit Cap Rate (Scenario #1 - Steady Growth and Baseline Exit Cap Rate of 0.0% Used for Property Value Column)</v>
      </c>
    </row>
    <row r="222" spans="4:15" outlineLevel="1" x14ac:dyDescent="0.3"/>
    <row r="223" spans="4:15" outlineLevel="1" x14ac:dyDescent="0.3">
      <c r="D223" s="125"/>
      <c r="E223" s="127"/>
      <c r="F223" s="127"/>
      <c r="G223" s="128" t="s">
        <v>92</v>
      </c>
      <c r="H223" s="128"/>
      <c r="I223" s="128"/>
      <c r="J223" s="128"/>
      <c r="K223" s="128"/>
      <c r="L223" s="128"/>
      <c r="M223" s="128"/>
      <c r="N223" s="128"/>
      <c r="O223" s="129"/>
    </row>
    <row r="224" spans="4:15" outlineLevel="1" x14ac:dyDescent="0.3">
      <c r="D224" s="126"/>
      <c r="E224" s="140" t="s">
        <v>140</v>
      </c>
      <c r="F224" s="122">
        <f>+$F$152</f>
        <v>0</v>
      </c>
      <c r="G224" s="143"/>
      <c r="H224" s="143"/>
      <c r="I224" s="143"/>
      <c r="J224" s="143"/>
      <c r="K224" s="143"/>
      <c r="L224" s="143"/>
      <c r="M224" s="143"/>
      <c r="N224" s="143"/>
      <c r="O224" s="144"/>
    </row>
    <row r="225" spans="4:15" outlineLevel="1" x14ac:dyDescent="0.3">
      <c r="D225" s="165" t="s">
        <v>142</v>
      </c>
      <c r="E225" s="132"/>
      <c r="F225" s="141"/>
      <c r="G225" s="135"/>
      <c r="H225" s="136"/>
      <c r="I225" s="137"/>
      <c r="J225" s="136"/>
      <c r="K225" s="136"/>
      <c r="L225" s="136"/>
      <c r="M225" s="136"/>
      <c r="N225" s="136"/>
      <c r="O225" s="136"/>
    </row>
    <row r="226" spans="4:15" outlineLevel="1" x14ac:dyDescent="0.3">
      <c r="D226" s="168"/>
      <c r="E226" s="133"/>
      <c r="F226" s="141"/>
      <c r="G226" s="135"/>
      <c r="H226" s="136"/>
      <c r="I226" s="137"/>
      <c r="J226" s="136"/>
      <c r="K226" s="136"/>
      <c r="L226" s="136"/>
      <c r="M226" s="136"/>
      <c r="N226" s="136"/>
      <c r="O226" s="136"/>
    </row>
    <row r="227" spans="4:15" outlineLevel="1" x14ac:dyDescent="0.3">
      <c r="D227" s="168"/>
      <c r="E227" s="133"/>
      <c r="F227" s="141"/>
      <c r="G227" s="135"/>
      <c r="H227" s="136"/>
      <c r="I227" s="137"/>
      <c r="J227" s="136"/>
      <c r="K227" s="136"/>
      <c r="L227" s="136"/>
      <c r="M227" s="136"/>
      <c r="N227" s="136"/>
      <c r="O227" s="136"/>
    </row>
    <row r="228" spans="4:15" outlineLevel="1" x14ac:dyDescent="0.3">
      <c r="D228" s="168"/>
      <c r="E228" s="133"/>
      <c r="F228" s="141"/>
      <c r="G228" s="135"/>
      <c r="H228" s="136"/>
      <c r="I228" s="137"/>
      <c r="J228" s="136"/>
      <c r="K228" s="136"/>
      <c r="L228" s="136"/>
      <c r="M228" s="136"/>
      <c r="N228" s="136"/>
      <c r="O228" s="136"/>
    </row>
    <row r="229" spans="4:15" outlineLevel="1" x14ac:dyDescent="0.3">
      <c r="D229" s="168"/>
      <c r="E229" s="133"/>
      <c r="F229" s="141"/>
      <c r="G229" s="138"/>
      <c r="H229" s="139"/>
      <c r="I229" s="137"/>
      <c r="J229" s="139"/>
      <c r="K229" s="139"/>
      <c r="L229" s="139"/>
      <c r="M229" s="139"/>
      <c r="N229" s="139"/>
      <c r="O229" s="139"/>
    </row>
    <row r="230" spans="4:15" outlineLevel="1" x14ac:dyDescent="0.3">
      <c r="D230" s="168"/>
      <c r="E230" s="133"/>
      <c r="F230" s="141"/>
      <c r="G230" s="135"/>
      <c r="H230" s="136"/>
      <c r="I230" s="137"/>
      <c r="J230" s="136"/>
      <c r="K230" s="136"/>
      <c r="L230" s="136"/>
      <c r="M230" s="136"/>
      <c r="N230" s="136"/>
      <c r="O230" s="136"/>
    </row>
    <row r="231" spans="4:15" outlineLevel="1" x14ac:dyDescent="0.3">
      <c r="D231" s="168"/>
      <c r="E231" s="133"/>
      <c r="F231" s="141"/>
      <c r="G231" s="135"/>
      <c r="H231" s="136"/>
      <c r="I231" s="137"/>
      <c r="J231" s="136"/>
      <c r="K231" s="136"/>
      <c r="L231" s="136"/>
      <c r="M231" s="136"/>
      <c r="N231" s="136"/>
      <c r="O231" s="136"/>
    </row>
    <row r="232" spans="4:15" outlineLevel="1" x14ac:dyDescent="0.3">
      <c r="D232" s="168"/>
      <c r="E232" s="133"/>
      <c r="F232" s="141"/>
      <c r="G232" s="136"/>
      <c r="H232" s="136"/>
      <c r="I232" s="137"/>
      <c r="J232" s="136"/>
      <c r="K232" s="136"/>
      <c r="L232" s="136"/>
      <c r="M232" s="136"/>
      <c r="N232" s="136"/>
      <c r="O232" s="136"/>
    </row>
    <row r="233" spans="4:15" outlineLevel="1" x14ac:dyDescent="0.3">
      <c r="D233" s="168"/>
      <c r="E233" s="133"/>
      <c r="F233" s="141"/>
      <c r="G233" s="136"/>
      <c r="H233" s="136"/>
      <c r="I233" s="137"/>
      <c r="J233" s="136"/>
      <c r="K233" s="136"/>
      <c r="L233" s="136"/>
      <c r="M233" s="136"/>
      <c r="N233" s="136"/>
      <c r="O233" s="136"/>
    </row>
    <row r="234" spans="4:15" outlineLevel="1" x14ac:dyDescent="0.3">
      <c r="D234" s="169"/>
      <c r="E234" s="134"/>
      <c r="F234" s="142"/>
      <c r="G234" s="136"/>
      <c r="H234" s="136"/>
      <c r="I234" s="137"/>
      <c r="J234" s="136"/>
      <c r="K234" s="136"/>
      <c r="L234" s="136"/>
      <c r="M234" s="136"/>
      <c r="N234" s="136"/>
      <c r="O234" s="136"/>
    </row>
    <row r="235" spans="4:15" outlineLevel="1" x14ac:dyDescent="0.3"/>
    <row r="236" spans="4:15" outlineLevel="1" x14ac:dyDescent="0.3">
      <c r="D236" s="121" t="str">
        <f ca="1">"Sensitivity Analysis - Implied Value of Property from DCF Analysis and Discount Rate vs. Terminal Cap Rate ("&amp;OFFSET($C$50,Scenario,0)&amp;")"</f>
        <v>Sensitivity Analysis - Implied Value of Property from DCF Analysis and Discount Rate vs. Terminal Cap Rate (Scenario #1 - Steady Growth)</v>
      </c>
    </row>
    <row r="237" spans="4:15" outlineLevel="1" x14ac:dyDescent="0.3"/>
    <row r="238" spans="4:15" outlineLevel="1" x14ac:dyDescent="0.3">
      <c r="D238" s="125"/>
      <c r="E238" s="127"/>
      <c r="F238" s="127"/>
      <c r="G238" s="128" t="s">
        <v>153</v>
      </c>
      <c r="H238" s="128"/>
      <c r="I238" s="128"/>
      <c r="J238" s="128"/>
      <c r="K238" s="128"/>
      <c r="L238" s="128"/>
      <c r="M238" s="128"/>
      <c r="N238" s="128"/>
      <c r="O238" s="129"/>
    </row>
    <row r="239" spans="4:15" outlineLevel="1" x14ac:dyDescent="0.3">
      <c r="D239" s="126"/>
      <c r="E239" s="140"/>
      <c r="F239" s="122"/>
      <c r="G239" s="143"/>
      <c r="H239" s="143"/>
      <c r="I239" s="143"/>
      <c r="J239" s="143"/>
      <c r="K239" s="143"/>
      <c r="L239" s="143"/>
      <c r="M239" s="143"/>
      <c r="N239" s="143"/>
      <c r="O239" s="144"/>
    </row>
    <row r="240" spans="4:15" outlineLevel="1" x14ac:dyDescent="0.3">
      <c r="D240" s="165" t="s">
        <v>154</v>
      </c>
      <c r="E240" s="132"/>
      <c r="F240" s="130"/>
      <c r="G240" s="153"/>
      <c r="H240" s="154"/>
      <c r="I240" s="154"/>
      <c r="J240" s="154"/>
      <c r="K240" s="154"/>
      <c r="L240" s="154"/>
      <c r="M240" s="155"/>
      <c r="N240" s="154"/>
      <c r="O240" s="154"/>
    </row>
    <row r="241" spans="4:15" outlineLevel="1" x14ac:dyDescent="0.3">
      <c r="D241" s="166"/>
      <c r="E241" s="133"/>
      <c r="F241" s="130"/>
      <c r="G241" s="156"/>
      <c r="H241" s="157"/>
      <c r="I241" s="157"/>
      <c r="J241" s="157"/>
      <c r="K241" s="157"/>
      <c r="L241" s="157"/>
      <c r="M241" s="158"/>
      <c r="N241" s="157"/>
      <c r="O241" s="157"/>
    </row>
    <row r="242" spans="4:15" outlineLevel="1" x14ac:dyDescent="0.3">
      <c r="D242" s="166"/>
      <c r="E242" s="133"/>
      <c r="F242" s="130"/>
      <c r="G242" s="156"/>
      <c r="H242" s="157"/>
      <c r="I242" s="157"/>
      <c r="J242" s="157"/>
      <c r="K242" s="157"/>
      <c r="L242" s="157"/>
      <c r="M242" s="158"/>
      <c r="N242" s="157"/>
      <c r="O242" s="157"/>
    </row>
    <row r="243" spans="4:15" outlineLevel="1" x14ac:dyDescent="0.3">
      <c r="D243" s="166"/>
      <c r="E243" s="133"/>
      <c r="F243" s="130"/>
      <c r="G243" s="156"/>
      <c r="H243" s="157"/>
      <c r="I243" s="157"/>
      <c r="J243" s="157"/>
      <c r="K243" s="157"/>
      <c r="L243" s="157"/>
      <c r="M243" s="158"/>
      <c r="N243" s="157"/>
      <c r="O243" s="157"/>
    </row>
    <row r="244" spans="4:15" outlineLevel="1" x14ac:dyDescent="0.3">
      <c r="D244" s="166"/>
      <c r="E244" s="133"/>
      <c r="F244" s="130"/>
      <c r="G244" s="159"/>
      <c r="H244" s="158"/>
      <c r="I244" s="158"/>
      <c r="J244" s="158"/>
      <c r="K244" s="158"/>
      <c r="L244" s="158"/>
      <c r="M244" s="158"/>
      <c r="N244" s="158"/>
      <c r="O244" s="158"/>
    </row>
    <row r="245" spans="4:15" outlineLevel="1" x14ac:dyDescent="0.3">
      <c r="D245" s="166"/>
      <c r="E245" s="133"/>
      <c r="F245" s="130"/>
      <c r="G245" s="156"/>
      <c r="H245" s="157"/>
      <c r="I245" s="157"/>
      <c r="J245" s="157"/>
      <c r="K245" s="157"/>
      <c r="L245" s="157"/>
      <c r="M245" s="158"/>
      <c r="N245" s="157"/>
      <c r="O245" s="157"/>
    </row>
    <row r="246" spans="4:15" outlineLevel="1" x14ac:dyDescent="0.3">
      <c r="D246" s="167"/>
      <c r="E246" s="134"/>
      <c r="F246" s="131"/>
      <c r="G246" s="156"/>
      <c r="H246" s="157"/>
      <c r="I246" s="157"/>
      <c r="J246" s="157"/>
      <c r="K246" s="157"/>
      <c r="L246" s="157"/>
      <c r="M246" s="158"/>
      <c r="N246" s="157"/>
      <c r="O246" s="157"/>
    </row>
  </sheetData>
  <mergeCells count="4">
    <mergeCell ref="D240:D246"/>
    <mergeCell ref="D198:D204"/>
    <mergeCell ref="D210:D219"/>
    <mergeCell ref="D225:D234"/>
  </mergeCells>
  <dataValidations disablePrompts="1" count="2">
    <dataValidation type="list" allowBlank="1" showInputMessage="1" showErrorMessage="1" sqref="K25">
      <formula1>$G$49:$P$49</formula1>
    </dataValidation>
    <dataValidation type="list" allowBlank="1" showInputMessage="1" showErrorMessage="1" sqref="E20">
      <formula1>$D$51:$D$53</formula1>
    </dataValidation>
  </dataValidations>
  <pageMargins left="0.7" right="0.7" top="0.75" bottom="0.75" header="0.3" footer="0.3"/>
  <pageSetup scale="34" orientation="portrait" r:id="rId1"/>
  <rowBreaks count="5" manualBreakCount="5">
    <brk id="47" max="17" man="1"/>
    <brk id="86" max="17" man="1"/>
    <brk id="126" max="17" man="1"/>
    <brk id="159" max="17" man="1"/>
    <brk id="191" max="1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35</vt:i4>
      </vt:variant>
    </vt:vector>
  </HeadingPairs>
  <TitlesOfParts>
    <vt:vector size="36" baseType="lpstr">
      <vt:lpstr>Pro-Forma</vt:lpstr>
      <vt:lpstr>Apt_Units</vt:lpstr>
      <vt:lpstr>CapEx_per_Unit</vt:lpstr>
      <vt:lpstr>Cost_of_Equity</vt:lpstr>
      <vt:lpstr>Discount_Rate</vt:lpstr>
      <vt:lpstr>Entry_Cap_Rate</vt:lpstr>
      <vt:lpstr>Entry_Fee_Pct</vt:lpstr>
      <vt:lpstr>Entry_Price</vt:lpstr>
      <vt:lpstr>Exit_Cap_Rate</vt:lpstr>
      <vt:lpstr>Exit_Fee_Pct</vt:lpstr>
      <vt:lpstr>Exit_Price</vt:lpstr>
      <vt:lpstr>LCs_per_Unit</vt:lpstr>
      <vt:lpstr>Loan_Amort_Period</vt:lpstr>
      <vt:lpstr>Loan_Fees</vt:lpstr>
      <vt:lpstr>Loan_Interest_Rate</vt:lpstr>
      <vt:lpstr>Loan_Prepay_Penalty</vt:lpstr>
      <vt:lpstr>Loan_Term</vt:lpstr>
      <vt:lpstr>LTV</vt:lpstr>
      <vt:lpstr>Months</vt:lpstr>
      <vt:lpstr>OpEx_per_Unit</vt:lpstr>
      <vt:lpstr>Other_Income_per_Unit</vt:lpstr>
      <vt:lpstr>'Pro-Forma'!Print_Area</vt:lpstr>
      <vt:lpstr>Property_Name</vt:lpstr>
      <vt:lpstr>RE_Taxes_Growth_Rate</vt:lpstr>
      <vt:lpstr>RE_Taxes_per_SF</vt:lpstr>
      <vt:lpstr>Rent_per_SF</vt:lpstr>
      <vt:lpstr>Rentable_SF</vt:lpstr>
      <vt:lpstr>Reserve_per_Unit</vt:lpstr>
      <vt:lpstr>Sale_Date</vt:lpstr>
      <vt:lpstr>Scenario</vt:lpstr>
      <vt:lpstr>Share_Price</vt:lpstr>
      <vt:lpstr>Start_Date</vt:lpstr>
      <vt:lpstr>Terminal_Growth_Rate</vt:lpstr>
      <vt:lpstr>Terminal_Multiple</vt:lpstr>
      <vt:lpstr>TIs_per_Unit</vt:lpstr>
      <vt:lpstr>Vacancy_Rate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BIWS</dc:creator>
  <cp:lastModifiedBy>BIWS</cp:lastModifiedBy>
  <dcterms:created xsi:type="dcterms:W3CDTF">2015-04-15T02:33:42Z</dcterms:created>
  <dcterms:modified xsi:type="dcterms:W3CDTF">2015-04-30T05:19:26Z</dcterms:modified>
</cp:coreProperties>
</file>