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43D90D32-4B9D-4F5A-B3EB-78D818E4D8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GT" sheetId="2" r:id="rId1"/>
    <sheet name="VIV" sheetId="1" r:id="rId2"/>
    <sheet name="ZEN" sheetId="3" r:id="rId3"/>
  </sheets>
  <definedNames>
    <definedName name="Basic_Shares" localSheetId="0">TGT!$F$11</definedName>
    <definedName name="Basic_Shares" localSheetId="2">ZEN!$F$11</definedName>
    <definedName name="Basic_Shares">VIV!$F$11</definedName>
    <definedName name="Company_Name" localSheetId="0">TGT!$F$7</definedName>
    <definedName name="Company_Name" localSheetId="2">ZEN!$F$7</definedName>
    <definedName name="Company_Name">VIV!$F$7</definedName>
    <definedName name="Diluted_Shares" localSheetId="0">TGT!$F$12</definedName>
    <definedName name="Diluted_Shares" localSheetId="2">ZEN!$F$12</definedName>
    <definedName name="Diluted_Shares">VIV!$F$12</definedName>
    <definedName name="_xlnm.Print_Area" localSheetId="0">TGT!$A$1:$O$55</definedName>
    <definedName name="_xlnm.Print_Area" localSheetId="1">VIV!$A$1:$O$58</definedName>
    <definedName name="_xlnm.Print_Area" localSheetId="2">ZEN!$A$1:$N$60</definedName>
    <definedName name="Share_Price" localSheetId="0">TGT!$F$10</definedName>
    <definedName name="Share_Price" localSheetId="2">ZEN!$F$10</definedName>
    <definedName name="Share_Price">VIV!$F$10</definedName>
    <definedName name="Tax_Rate" localSheetId="0">TGT!$F$13</definedName>
    <definedName name="Tax_Rate" localSheetId="1">VIV!$F$13</definedName>
    <definedName name="Tax_Rate" localSheetId="2">ZEN!$F$13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F23" i="1" l="1"/>
  <c r="F25" i="1"/>
  <c r="F19" i="1" l="1"/>
  <c r="F27" i="2"/>
  <c r="F23" i="2"/>
  <c r="B2" i="3" l="1"/>
  <c r="B2" i="1"/>
  <c r="B2" i="2"/>
  <c r="M40" i="3" l="1"/>
  <c r="M36" i="3"/>
  <c r="M33" i="3"/>
  <c r="F23" i="3" s="1"/>
  <c r="M32" i="3"/>
  <c r="M35" i="3" s="1"/>
  <c r="K40" i="3" s="1"/>
  <c r="M22" i="1"/>
  <c r="M18" i="2"/>
  <c r="M25" i="2"/>
  <c r="M41" i="3" l="1"/>
  <c r="M43" i="3" s="1"/>
  <c r="K41" i="3"/>
  <c r="K26" i="3" l="1"/>
  <c r="M25" i="3"/>
  <c r="M26" i="3" s="1"/>
  <c r="K19" i="3"/>
  <c r="M18" i="3"/>
  <c r="M19" i="3" s="1"/>
  <c r="F15" i="3"/>
  <c r="K12" i="3"/>
  <c r="M11" i="3"/>
  <c r="M12" i="3" s="1"/>
  <c r="B5" i="3"/>
  <c r="K19" i="2"/>
  <c r="F12" i="3" l="1"/>
  <c r="F17" i="3" s="1"/>
  <c r="F29" i="3" s="1"/>
  <c r="N26" i="3"/>
  <c r="M15" i="1" l="1"/>
  <c r="M14" i="1"/>
  <c r="M13" i="1"/>
  <c r="M12" i="1"/>
  <c r="M11" i="1"/>
  <c r="M11" i="2"/>
  <c r="F15" i="2"/>
  <c r="F15" i="1"/>
  <c r="K12" i="2" l="1"/>
  <c r="M26" i="2"/>
  <c r="K26" i="2"/>
  <c r="M19" i="2"/>
  <c r="N26" i="2" s="1"/>
  <c r="M12" i="2"/>
  <c r="B5" i="2"/>
  <c r="K16" i="1"/>
  <c r="F12" i="2" l="1"/>
  <c r="F17" i="2" s="1"/>
  <c r="F29" i="2" s="1"/>
  <c r="M16" i="1"/>
  <c r="M23" i="1"/>
  <c r="K23" i="1"/>
  <c r="B5" i="1" l="1"/>
  <c r="K31" i="1" l="1"/>
  <c r="M31" i="1"/>
  <c r="F12" i="1" s="1"/>
  <c r="F17" i="1" s="1"/>
  <c r="F29" i="1" s="1"/>
  <c r="N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1" authorId="0" shapeId="0" xr:uid="{63AEE0A0-725C-4796-97BF-C4D001236E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Options Exercisable, not Options Outstanding.</t>
        </r>
      </text>
    </comment>
    <comment ref="F23" authorId="0" shapeId="0" xr:uid="{784FFAA8-A6C8-41FE-93DC-42B28B87F7C6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fair market value of Long-Term Debt, but book values for the rest.</t>
        </r>
      </text>
    </comment>
    <comment ref="F25" authorId="0" shapeId="0" xr:uid="{B6C496BB-C011-40A9-B233-A29AA25229BE}">
      <text>
        <r>
          <rPr>
            <b/>
            <sz val="9"/>
            <color indexed="81"/>
            <rFont val="Tahoma"/>
            <family val="2"/>
          </rPr>
          <t xml:space="preserve">BIWS:
</t>
        </r>
        <r>
          <rPr>
            <sz val="9"/>
            <color indexed="81"/>
            <rFont val="Tahoma"/>
            <family val="2"/>
          </rPr>
          <t>Not counting Operating Leases here so that metrics such as EBIT and EBITDA continue to be valid.</t>
        </r>
      </text>
    </comment>
    <comment ref="F27" authorId="0" shapeId="0" xr:uid="{30755B6F-4127-43C4-9EE6-96020BD12F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Tax-adjusting since contributions into defined-benefit U.S. pension plans are tax-deductible.</t>
        </r>
      </text>
    </comment>
    <comment ref="F28" authorId="0" shapeId="0" xr:uid="{FE1F94E7-25F2-4524-9A48-0E8B70EE741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Split this out from the other Debt and Debt-like items, even though they're all in the same Balance Sheet line item.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0" authorId="0" shapeId="0" xr:uid="{1C2DE04C-1D30-489D-991B-617F93040D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Technically, we could use the company's estimate for the Market Value of the shares, but we're sticking to the Balance Sheet figure here since we only have that number for a portion of the Equity Investments.</t>
        </r>
      </text>
    </comment>
    <comment ref="F23" authorId="0" shapeId="0" xr:uid="{5B2A317C-EC0F-464F-A11B-F70A9CA0CDC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Starting with the book values but adjusting for unamortized discounts and Fair Market Value for relevant portions.</t>
        </r>
      </text>
    </comment>
    <comment ref="F25" authorId="0" shapeId="0" xr:uid="{3BF72F96-24F3-4E82-89A0-26380666540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count Operating Leases as Debt-like items under IFRS because of the Income Statement treatment: the lease expense is split into Interest and Depreciation components, so EBITDA is no longer a valid metric unless we add Operating Leases to Enterprise Value.</t>
        </r>
      </text>
    </comment>
    <comment ref="F27" authorId="0" shapeId="0" xr:uid="{93B3A770-9E7E-451C-ADD2-922E5CCB0A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tax-adjusting because contributions into European plans are usually not tax-deductible.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1" authorId="0" shapeId="0" xr:uid="{6297A75F-ACFF-4F98-9E10-7D6E5604599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Options Exercisable, not Options Outstanding.</t>
        </r>
      </text>
    </comment>
    <comment ref="F13" authorId="0" shapeId="0" xr:uid="{28C4A895-E733-414B-8FC1-001330389D08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Slightly higher than federal statutory rate - strange effective rate due to NOLs.</t>
        </r>
      </text>
    </comment>
    <comment ref="F22" authorId="0" shapeId="0" xr:uid="{9824704E-F120-4492-B8FE-38C0CFC9C54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Should be adjusted based on the Valuation Allowance… we will return to this later.</t>
        </r>
      </text>
    </comment>
    <comment ref="F23" authorId="0" shapeId="0" xr:uid="{E5E861D8-4149-40CD-9235-4BBAEA1D6196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If the convertibles convert into shares, do not count them as Debt; otherwise, use the Fair Market Value of the Convertibles.</t>
        </r>
      </text>
    </comment>
    <comment ref="F25" authorId="0" shapeId="0" xr:uid="{993E6802-2870-490A-9149-95BE3BC23CBF}">
      <text>
        <r>
          <rPr>
            <b/>
            <sz val="9"/>
            <color indexed="81"/>
            <rFont val="Tahoma"/>
            <family val="2"/>
          </rPr>
          <t xml:space="preserve">BIWS:
</t>
        </r>
        <r>
          <rPr>
            <sz val="9"/>
            <color indexed="81"/>
            <rFont val="Tahoma"/>
            <family val="2"/>
          </rPr>
          <t>Not counting Operating Leases here so that metrics such as EBIT and EBITDA continue to be valid.</t>
        </r>
      </text>
    </comment>
  </commentList>
</comments>
</file>

<file path=xl/sharedStrings.xml><?xml version="1.0" encoding="utf-8"?>
<sst xmlns="http://schemas.openxmlformats.org/spreadsheetml/2006/main" count="219" uniqueCount="100">
  <si>
    <t>Current Share Price:</t>
  </si>
  <si>
    <t>Valuation Date:</t>
  </si>
  <si>
    <t>Exercise</t>
  </si>
  <si>
    <t>Number</t>
  </si>
  <si>
    <t>(Millions):</t>
  </si>
  <si>
    <t>Total:</t>
  </si>
  <si>
    <t>Diluted Shares Outstanding (Millions):</t>
  </si>
  <si>
    <t>Diluted Equity Value:</t>
  </si>
  <si>
    <t>Basic Shares Outstanding (Millions):</t>
  </si>
  <si>
    <t>Price:</t>
  </si>
  <si>
    <t>Dilution:</t>
  </si>
  <si>
    <t>Name:</t>
  </si>
  <si>
    <t>Performance Shares:</t>
  </si>
  <si>
    <t>Diluted Shares Calculations:</t>
  </si>
  <si>
    <t>Options - Treasury Stock Method:</t>
  </si>
  <si>
    <t>Basic Equity Value:</t>
  </si>
  <si>
    <t>Company Name:</t>
  </si>
  <si>
    <t>Vivendi SA</t>
  </si>
  <si>
    <t>Ticker:</t>
  </si>
  <si>
    <t>ENXTPA:VIV</t>
  </si>
  <si>
    <t>Under €15</t>
  </si>
  <si>
    <t>€15 to €16</t>
  </si>
  <si>
    <t>€16 to €17</t>
  </si>
  <si>
    <t>€17 to €18</t>
  </si>
  <si>
    <t>More than €18</t>
  </si>
  <si>
    <t>(€ in Millions Except Per Share Data)</t>
  </si>
  <si>
    <t>Target Corporation</t>
  </si>
  <si>
    <t>NYSE:TGT</t>
  </si>
  <si>
    <t>($ in Millions Except Per Share Data)</t>
  </si>
  <si>
    <t>Restricted Stock Units (RSUs):</t>
  </si>
  <si>
    <t>Performance Share Units:</t>
  </si>
  <si>
    <t>Tranche A:</t>
  </si>
  <si>
    <t>Restricted Stock Units (RSUs) and Other Sources:</t>
  </si>
  <si>
    <t>Zendesk Inc</t>
  </si>
  <si>
    <t>NYSE:ZEN</t>
  </si>
  <si>
    <t>Convertible Bonds and Hedged Convertibles:</t>
  </si>
  <si>
    <t>Potential Dilutive Shares (# Millions):</t>
  </si>
  <si>
    <t>Actual Dilutive Shares:</t>
  </si>
  <si>
    <t>Capped Calls - # Call Options Purchased:</t>
  </si>
  <si>
    <t>Capped Calls - Exercise Price of Call Options:</t>
  </si>
  <si>
    <t>Net Dilution from Convertible Bonds and Hedges:</t>
  </si>
  <si>
    <t>Capped Calls - Sold Warrants:</t>
  </si>
  <si>
    <t>Conversion Price ($ as Stated):</t>
  </si>
  <si>
    <t>Convertible Bond Principal Amount ($ in Millions):</t>
  </si>
  <si>
    <t>(-) Cash &amp; Cash-Equivalents:</t>
  </si>
  <si>
    <t>(-) Financial Investments:</t>
  </si>
  <si>
    <t>(-) Equity Investments:</t>
  </si>
  <si>
    <t>(-) Other Non-Core Assets:</t>
  </si>
  <si>
    <t>(-) Net Operating Losses:</t>
  </si>
  <si>
    <t>(+) Total Debt:</t>
  </si>
  <si>
    <t>(+) Preferred Stock:</t>
  </si>
  <si>
    <t>(+) Noncontrolling Interests:</t>
  </si>
  <si>
    <t>(+) Unfunded Pensions:</t>
  </si>
  <si>
    <t>(+) Capital Leases:</t>
  </si>
  <si>
    <t>Enterprise Value (TEV):</t>
  </si>
  <si>
    <t>(+) Operating Leases:</t>
  </si>
  <si>
    <t>Effective Tax Rate:</t>
  </si>
  <si>
    <t>Lesson Notes - Target:</t>
  </si>
  <si>
    <t xml:space="preserve">Fairly simple financial statements, so most of these items can come directly from the statements. Can take Cash, Investments, etc. directly from the </t>
  </si>
  <si>
    <t>Balance Sheet, and the company has no significant partial stakes in other companies (i.e., no Equity Investments or Noncontrolling Interests).</t>
  </si>
  <si>
    <t>Also, no Preferred Stock, NOLs, etc. (can confirm by checking the contents of the Deferred Tax Asset).</t>
  </si>
  <si>
    <r>
      <t>Trickiest Bit:</t>
    </r>
    <r>
      <rPr>
        <sz val="12"/>
        <color theme="1"/>
        <rFont val="Calibri"/>
        <family val="2"/>
        <scheme val="minor"/>
      </rPr>
      <t xml:space="preserve"> They have various types of Debt, and they disclose the fair market values for some, but not all, of it - so, we need to split up the Debt</t>
    </r>
  </si>
  <si>
    <t>into Long-Term vs. Short-Term and actual Debt vs. Capital Leases and take the fair market value where possible (only for the LT Portion).</t>
  </si>
  <si>
    <r>
      <t>Why the Difference:</t>
    </r>
    <r>
      <rPr>
        <sz val="12"/>
        <color theme="1"/>
        <rFont val="Calibri"/>
        <family val="2"/>
        <scheme val="minor"/>
      </rPr>
      <t xml:space="preserve"> Interest rates have fallen since the company issued this Debt, so its fair value is now higher --&gt; interest rates on similar </t>
    </r>
  </si>
  <si>
    <t>issuances are now lower --&gt; worse options elsewhere --&gt; lower Discount Rate.</t>
  </si>
  <si>
    <r>
      <t>Pensions:</t>
    </r>
    <r>
      <rPr>
        <sz val="12"/>
        <color theme="1"/>
        <rFont val="Calibri"/>
        <family val="2"/>
        <scheme val="minor"/>
      </rPr>
      <t xml:space="preserve"> We *only* count the Unfunded Portion of pensions. These represent "another investor group" because </t>
    </r>
    <r>
      <rPr>
        <i/>
        <sz val="12"/>
        <color theme="1"/>
        <rFont val="Calibri"/>
        <family val="2"/>
        <scheme val="minor"/>
      </rPr>
      <t>the employees</t>
    </r>
    <r>
      <rPr>
        <sz val="12"/>
        <color theme="1"/>
        <rFont val="Calibri"/>
        <family val="2"/>
        <scheme val="minor"/>
      </rPr>
      <t xml:space="preserve"> act as the investor</t>
    </r>
  </si>
  <si>
    <t>group - they provide the company with funding by accepting lower pay today in exchange for pension payments later on.</t>
  </si>
  <si>
    <t>Contributions into U.S. pension plans are tax-deductible, so we multiply by (1 - Tax Rate) here; treatment in other countries varies widely.</t>
  </si>
  <si>
    <r>
      <t>Leases:</t>
    </r>
    <r>
      <rPr>
        <sz val="12"/>
        <color theme="1"/>
        <rFont val="Calibri"/>
        <family val="2"/>
        <scheme val="minor"/>
      </rPr>
      <t xml:space="preserve"> We'll get into this in more detail in the lesson dedicated to Leases (#13), but in short, counting Operating Leases as Debt for companies</t>
    </r>
  </si>
  <si>
    <t>that use U.S. GAAP is problematic because it means that certain metrics, such as EBITDA, will not be valid later on. So, we choose not to count them</t>
  </si>
  <si>
    <t>for Target or Zendesk, even though they are on-Balance Sheet from 2019 onward.</t>
  </si>
  <si>
    <r>
      <t>Truth:</t>
    </r>
    <r>
      <rPr>
        <sz val="12"/>
        <color theme="1"/>
        <rFont val="Calibri"/>
        <family val="2"/>
        <scheme val="minor"/>
      </rPr>
      <t xml:space="preserve"> If you think about it, Operating Leases are not really "another investor group" - yes, there are fixed payments, but it's not as if the company</t>
    </r>
  </si>
  <si>
    <t>can "raise" an Operating Lease to pay for an acquisition, hire employees, etc.</t>
  </si>
  <si>
    <t>Lesson Notes - Vivendi:</t>
  </si>
  <si>
    <t>More complex statements, but a lot of these items can still be taken directly from them. In fact, VIV does not even disclose the fair market value of many</t>
  </si>
  <si>
    <t>items, so we can't do much better by scouring the filings for information.</t>
  </si>
  <si>
    <r>
      <rPr>
        <b/>
        <sz val="12"/>
        <color theme="1"/>
        <rFont val="Calibri"/>
        <family val="2"/>
        <scheme val="minor"/>
      </rPr>
      <t>Cash, Financial, and Equity Investments:</t>
    </r>
    <r>
      <rPr>
        <sz val="12"/>
        <color theme="1"/>
        <rFont val="Calibri"/>
        <family val="2"/>
        <scheme val="minor"/>
      </rPr>
      <t xml:space="preserve"> Can all come directly from the Balance Sheet; Equity Investment FMV often differs, but companies rarely</t>
    </r>
  </si>
  <si>
    <t>disclose the exact amount, especially for small stakes.</t>
  </si>
  <si>
    <t>No non-core assets or NOLs if you look through the tax sections; non-core assets might be used for Discontinued Operations or similar segments, if</t>
  </si>
  <si>
    <t>the company has certain assets now but plans to sell them.</t>
  </si>
  <si>
    <r>
      <t>Total Debt:</t>
    </r>
    <r>
      <rPr>
        <sz val="12"/>
        <color theme="1"/>
        <rFont val="Calibri"/>
        <family val="2"/>
        <scheme val="minor"/>
      </rPr>
      <t xml:space="preserve"> The company does not disclose the fair value of everything, so all we can do is use the Balance Sheet number (book value) and then make</t>
    </r>
  </si>
  <si>
    <t>a small market value adjustment for part of this - same issue, that Interest Rates have fallen since the original issuance.</t>
  </si>
  <si>
    <r>
      <t>Noncontrolling Interests (NCI):</t>
    </r>
    <r>
      <rPr>
        <sz val="12"/>
        <color theme="1"/>
        <rFont val="Calibri"/>
        <family val="2"/>
        <scheme val="minor"/>
      </rPr>
      <t xml:space="preserve"> Take it from the BS; very small, anyway, so not that significant. Logic is that if a parent company owns over 50% of </t>
    </r>
  </si>
  <si>
    <t>another company, such as 70%, the 30% it does *not* own acts as another "investor group" because the parent company can draw on its resources.</t>
  </si>
  <si>
    <r>
      <t>Unfunded Pensions:</t>
    </r>
    <r>
      <rPr>
        <sz val="12"/>
        <color theme="1"/>
        <rFont val="Calibri"/>
        <family val="2"/>
        <scheme val="minor"/>
      </rPr>
      <t xml:space="preserve"> Take the number directly from the disclosures - assumption here is that since this is a European (French) company, contributions</t>
    </r>
  </si>
  <si>
    <t>into the plan are NOT tax-deductible, though we don't know for sure (complicated since it's an international conglomerate).</t>
  </si>
  <si>
    <r>
      <t>Operating Leases:</t>
    </r>
    <r>
      <rPr>
        <sz val="12"/>
        <color theme="1"/>
        <rFont val="Calibri"/>
        <family val="2"/>
        <scheme val="minor"/>
      </rPr>
      <t xml:space="preserve"> Yes, we have to count them as a Debt-like item here… why? Short answer is that under IFRS, companies record the lease expense</t>
    </r>
  </si>
  <si>
    <r>
      <t xml:space="preserve">in separate components - Interest and Depreciation - on the Income Statement. So, metrics such as EBITDA </t>
    </r>
    <r>
      <rPr>
        <b/>
        <sz val="12"/>
        <color theme="1"/>
        <rFont val="Calibri"/>
        <family val="2"/>
        <scheme val="minor"/>
      </rPr>
      <t>already exclude the entire lease expense.</t>
    </r>
  </si>
  <si>
    <t>Therefore, we must *add* the corresponding Balance Sheet line item to Enterprise Value for use in multiples such as TEV / EBITDA. We don't have</t>
  </si>
  <si>
    <t>this same problem under U.S. GAAP because it's still shown as a Rental/Lease expense on the IS under Operating Expenses.</t>
  </si>
  <si>
    <t>Lesson Notes - Zendesk:</t>
  </si>
  <si>
    <t>Very similar to Target - not much to say for most of these items, as the company's capital structure is quite simple. Take Cash and Investments from the</t>
  </si>
  <si>
    <t>Balance Sheet, the same as usual, and no partial stakes in other companies to worry about. Just two points:</t>
  </si>
  <si>
    <r>
      <t>1) Net Operating Losses</t>
    </r>
    <r>
      <rPr>
        <sz val="12"/>
        <color theme="1"/>
        <rFont val="Calibri"/>
        <family val="2"/>
        <scheme val="minor"/>
      </rPr>
      <t xml:space="preserve"> - Zendesk is losing massive amounts of money, so we need to include these, found in the Deferred Tax Asset/Liability disclosure</t>
    </r>
  </si>
  <si>
    <t>section. The logic is that NOLs are "non-core" or "non-operating" since they are not required to run the business and don't just flow through the statements</t>
  </si>
  <si>
    <t>automatically like tax credits and some other items do - only used if the company actually reaches positive Pre-Tax Income and can apply them.</t>
  </si>
  <si>
    <t>Also, they make some companies worth more to acquirers, but this varies heavily based on deal type and region.</t>
  </si>
  <si>
    <r>
      <t xml:space="preserve">We </t>
    </r>
    <r>
      <rPr>
        <b/>
        <sz val="12"/>
        <color theme="1"/>
        <rFont val="Calibri"/>
        <family val="2"/>
        <scheme val="minor"/>
      </rPr>
      <t>SHOULD</t>
    </r>
    <r>
      <rPr>
        <sz val="12"/>
        <color theme="1"/>
        <rFont val="Calibri"/>
        <family val="2"/>
        <scheme val="minor"/>
      </rPr>
      <t xml:space="preserve"> adjust for the Valuation Allowance here as well, but that is a more advanced topic that we'll cover in lesson #14.</t>
    </r>
  </si>
  <si>
    <r>
      <t>2) Total Debt</t>
    </r>
    <r>
      <rPr>
        <sz val="12"/>
        <color theme="1"/>
        <rFont val="Calibri"/>
        <family val="2"/>
        <scheme val="minor"/>
      </rPr>
      <t xml:space="preserve"> - Company's only Debt is the Convertible Bond… so, do we count it or not? Need to check the dilution status. If there are no shares, yes,</t>
    </r>
  </si>
  <si>
    <t>count it as Debt, but use the fair value of $793 million because of the same issue with widely divergent Interest Rates and rates falling since the issuance.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</si>
</sst>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-40C]_-;\-* #,##0.00\ [$€-40C]_-;_-* &quot;-&quot;??\ [$€-40C]_-;_-@_-"/>
    <numFmt numFmtId="165" formatCode="yyyy\-mm\-dd"/>
    <numFmt numFmtId="166" formatCode="_(* #,##0.000_);_(* \(#,##0.000\);_(* &quot;-&quot;???_);_(@_)"/>
    <numFmt numFmtId="167" formatCode="_([$€-2]\ * #,##0.00_);_([$€-2]\ * \(#,##0.00\);_([$€-2]\ * &quot;-&quot;??_);_(@_)"/>
    <numFmt numFmtId="168" formatCode="_([$€-2]\ * #,##0_);_([$€-2]\ * \(#,##0\);_([$€-2]\ * &quot;-&quot;_);_(@_)"/>
    <numFmt numFmtId="169" formatCode="_(* #,##0.0_);_(* \(#,##0.0\);_(* &quot;-&quot;_);_(@_)"/>
    <numFmt numFmtId="170" formatCode="_(&quot;$&quot;* #,##0.0_);_(&quot;$&quot;* \(#,##0.0\);_(&quot;$&quot;* &quot;-&quot;?_);_(@_)"/>
    <numFmt numFmtId="171" formatCode="0.0%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7" fillId="3" borderId="3" applyNumberFormat="0" applyFont="0" applyAlignment="0" applyProtection="0"/>
  </cellStyleXfs>
  <cellXfs count="53">
    <xf numFmtId="0" fontId="0" fillId="0" borderId="0" xfId="0"/>
    <xf numFmtId="0" fontId="10" fillId="0" borderId="0" xfId="0" applyFont="1"/>
    <xf numFmtId="0" fontId="6" fillId="0" borderId="0" xfId="0" applyFont="1"/>
    <xf numFmtId="0" fontId="10" fillId="0" borderId="0" xfId="0" applyFont="1" applyBorder="1"/>
    <xf numFmtId="0" fontId="6" fillId="0" borderId="0" xfId="0" applyFont="1" applyBorder="1"/>
    <xf numFmtId="0" fontId="11" fillId="2" borderId="3" xfId="1" applyFont="1" applyFill="1" applyBorder="1" applyAlignment="1">
      <alignment horizontal="centerContinuous"/>
    </xf>
    <xf numFmtId="165" fontId="11" fillId="2" borderId="3" xfId="0" applyNumberFormat="1" applyFont="1" applyFill="1" applyBorder="1"/>
    <xf numFmtId="167" fontId="11" fillId="2" borderId="3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6" fontId="11" fillId="0" borderId="2" xfId="0" applyNumberFormat="1" applyFont="1" applyFill="1" applyBorder="1"/>
    <xf numFmtId="166" fontId="6" fillId="0" borderId="0" xfId="0" applyNumberFormat="1" applyFont="1"/>
    <xf numFmtId="166" fontId="11" fillId="0" borderId="0" xfId="0" applyNumberFormat="1" applyFont="1" applyFill="1" applyBorder="1"/>
    <xf numFmtId="164" fontId="11" fillId="0" borderId="0" xfId="0" applyNumberFormat="1" applyFont="1" applyFill="1" applyBorder="1"/>
    <xf numFmtId="168" fontId="13" fillId="0" borderId="0" xfId="0" applyNumberFormat="1" applyFont="1" applyFill="1" applyBorder="1"/>
    <xf numFmtId="0" fontId="10" fillId="0" borderId="2" xfId="0" applyFont="1" applyBorder="1"/>
    <xf numFmtId="0" fontId="6" fillId="0" borderId="2" xfId="0" applyFont="1" applyBorder="1"/>
    <xf numFmtId="166" fontId="10" fillId="0" borderId="2" xfId="0" applyNumberFormat="1" applyFont="1" applyBorder="1"/>
    <xf numFmtId="44" fontId="11" fillId="0" borderId="0" xfId="0" applyNumberFormat="1" applyFont="1" applyFill="1" applyBorder="1"/>
    <xf numFmtId="166" fontId="10" fillId="0" borderId="0" xfId="0" applyNumberFormat="1" applyFont="1" applyBorder="1"/>
    <xf numFmtId="0" fontId="14" fillId="0" borderId="0" xfId="0" applyFont="1"/>
    <xf numFmtId="0" fontId="10" fillId="4" borderId="1" xfId="0" applyFont="1" applyFill="1" applyBorder="1"/>
    <xf numFmtId="0" fontId="6" fillId="4" borderId="1" xfId="0" applyFont="1" applyFill="1" applyBorder="1"/>
    <xf numFmtId="0" fontId="6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9" fontId="11" fillId="2" borderId="4" xfId="0" applyNumberFormat="1" applyFont="1" applyFill="1" applyBorder="1"/>
    <xf numFmtId="169" fontId="12" fillId="2" borderId="4" xfId="0" applyNumberFormat="1" applyFont="1" applyFill="1" applyBorder="1"/>
    <xf numFmtId="43" fontId="11" fillId="0" borderId="0" xfId="0" applyNumberFormat="1" applyFont="1" applyFill="1" applyBorder="1"/>
    <xf numFmtId="44" fontId="11" fillId="2" borderId="3" xfId="0" applyNumberFormat="1" applyFont="1" applyFill="1" applyBorder="1"/>
    <xf numFmtId="42" fontId="13" fillId="0" borderId="0" xfId="0" applyNumberFormat="1" applyFont="1" applyFill="1" applyBorder="1"/>
    <xf numFmtId="44" fontId="11" fillId="0" borderId="2" xfId="0" applyNumberFormat="1" applyFont="1" applyFill="1" applyBorder="1"/>
    <xf numFmtId="0" fontId="5" fillId="0" borderId="0" xfId="0" applyFont="1" applyAlignment="1">
      <alignment horizontal="left" indent="1"/>
    </xf>
    <xf numFmtId="166" fontId="12" fillId="0" borderId="0" xfId="0" applyNumberFormat="1" applyFont="1"/>
    <xf numFmtId="0" fontId="4" fillId="0" borderId="0" xfId="0" applyFont="1"/>
    <xf numFmtId="170" fontId="11" fillId="2" borderId="3" xfId="0" applyNumberFormat="1" applyFont="1" applyFill="1" applyBorder="1"/>
    <xf numFmtId="44" fontId="6" fillId="0" borderId="0" xfId="0" applyNumberFormat="1" applyFont="1"/>
    <xf numFmtId="0" fontId="4" fillId="0" borderId="0" xfId="0" applyFont="1" applyAlignment="1">
      <alignment horizontal="left" indent="1"/>
    </xf>
    <xf numFmtId="166" fontId="10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6" fillId="0" borderId="1" xfId="0" applyFont="1" applyBorder="1"/>
    <xf numFmtId="41" fontId="11" fillId="2" borderId="3" xfId="0" applyNumberFormat="1" applyFont="1" applyFill="1" applyBorder="1"/>
    <xf numFmtId="41" fontId="11" fillId="2" borderId="5" xfId="0" applyNumberFormat="1" applyFont="1" applyFill="1" applyBorder="1"/>
    <xf numFmtId="168" fontId="10" fillId="0" borderId="0" xfId="0" applyNumberFormat="1" applyFont="1"/>
    <xf numFmtId="41" fontId="12" fillId="2" borderId="3" xfId="0" applyNumberFormat="1" applyFont="1" applyFill="1" applyBorder="1"/>
    <xf numFmtId="0" fontId="3" fillId="0" borderId="0" xfId="0" applyFont="1"/>
    <xf numFmtId="165" fontId="11" fillId="2" borderId="3" xfId="0" applyNumberFormat="1" applyFont="1" applyFill="1" applyBorder="1" applyAlignment="1">
      <alignment horizontal="center"/>
    </xf>
    <xf numFmtId="169" fontId="12" fillId="2" borderId="6" xfId="0" applyNumberFormat="1" applyFont="1" applyFill="1" applyBorder="1"/>
    <xf numFmtId="171" fontId="11" fillId="2" borderId="3" xfId="0" applyNumberFormat="1" applyFont="1" applyFill="1" applyBorder="1" applyAlignment="1">
      <alignment horizontal="center"/>
    </xf>
    <xf numFmtId="0" fontId="2" fillId="0" borderId="0" xfId="0" applyFont="1"/>
    <xf numFmtId="167" fontId="11" fillId="0" borderId="2" xfId="0" applyNumberFormat="1" applyFont="1" applyFill="1" applyBorder="1"/>
    <xf numFmtId="167" fontId="11" fillId="0" borderId="0" xfId="0" applyNumberFormat="1" applyFont="1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colors>
    <mruColors>
      <color rgb="FF0000FF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73534-A9E1-4FD2-81A1-A3226D3FCBB9}">
  <sheetPr>
    <pageSetUpPr autoPageBreaks="0"/>
  </sheetPr>
  <dimension ref="B2:N54"/>
  <sheetViews>
    <sheetView showGridLines="0" tabSelected="1" zoomScaleNormal="100" workbookViewId="0">
      <selection activeCell="B2" sqref="B2"/>
    </sheetView>
  </sheetViews>
  <sheetFormatPr defaultRowHeight="15.75" x14ac:dyDescent="0.25"/>
  <cols>
    <col min="1" max="2" width="2.7109375" style="2" customWidth="1"/>
    <col min="3" max="5" width="13.7109375" style="2" customWidth="1"/>
    <col min="6" max="6" width="18.7109375" style="2" bestFit="1" customWidth="1"/>
    <col min="7" max="8" width="2.7109375" style="2" customWidth="1"/>
    <col min="9" max="13" width="14.7109375" style="2" customWidth="1"/>
    <col min="14" max="15" width="2.7109375" style="2" customWidth="1"/>
    <col min="16" max="16384" width="9.140625" style="2"/>
  </cols>
  <sheetData>
    <row r="2" spans="2:14" ht="18.75" x14ac:dyDescent="0.3">
      <c r="B2" s="20" t="str">
        <f>Company_Name&amp;" - Equity Value and Enterprise Value"</f>
        <v>Target Corporation - Equity Value and Enterprise Value</v>
      </c>
    </row>
    <row r="3" spans="2:14" x14ac:dyDescent="0.25">
      <c r="B3" s="2" t="s">
        <v>28</v>
      </c>
    </row>
    <row r="5" spans="2:14" x14ac:dyDescent="0.25">
      <c r="B5" s="21" t="str">
        <f>Company_Name&amp;" - Equity Value Calculation:"</f>
        <v>Target Corporation - Equity Value Calculation:</v>
      </c>
      <c r="C5" s="22"/>
      <c r="D5" s="22"/>
      <c r="E5" s="22"/>
      <c r="F5" s="22"/>
      <c r="H5" s="21" t="s">
        <v>13</v>
      </c>
      <c r="I5" s="22"/>
      <c r="J5" s="22"/>
      <c r="K5" s="22"/>
      <c r="L5" s="22"/>
      <c r="M5" s="22"/>
    </row>
    <row r="6" spans="2:14" x14ac:dyDescent="0.25">
      <c r="B6" s="3"/>
      <c r="C6" s="4"/>
      <c r="D6" s="4"/>
      <c r="E6" s="4"/>
      <c r="F6" s="4"/>
    </row>
    <row r="7" spans="2:14" x14ac:dyDescent="0.25">
      <c r="B7" s="3"/>
      <c r="C7" s="2" t="s">
        <v>16</v>
      </c>
      <c r="F7" s="5" t="s">
        <v>26</v>
      </c>
      <c r="I7" s="1" t="s">
        <v>14</v>
      </c>
    </row>
    <row r="8" spans="2:14" x14ac:dyDescent="0.25">
      <c r="C8" s="2" t="s">
        <v>18</v>
      </c>
      <c r="F8" s="5" t="s">
        <v>27</v>
      </c>
      <c r="I8" s="1"/>
    </row>
    <row r="9" spans="2:14" x14ac:dyDescent="0.25">
      <c r="C9" s="4" t="s">
        <v>1</v>
      </c>
      <c r="D9" s="4"/>
      <c r="E9" s="4"/>
      <c r="F9" s="47">
        <v>43910</v>
      </c>
      <c r="I9" s="23"/>
      <c r="J9" s="23"/>
      <c r="K9" s="24" t="s">
        <v>3</v>
      </c>
      <c r="L9" s="24" t="s">
        <v>2</v>
      </c>
      <c r="M9" s="23"/>
      <c r="N9" s="8"/>
    </row>
    <row r="10" spans="2:14" x14ac:dyDescent="0.25">
      <c r="C10" s="2" t="s">
        <v>0</v>
      </c>
      <c r="F10" s="29">
        <v>97.4</v>
      </c>
      <c r="I10" s="25" t="s">
        <v>11</v>
      </c>
      <c r="J10" s="22"/>
      <c r="K10" s="25" t="s">
        <v>4</v>
      </c>
      <c r="L10" s="25" t="s">
        <v>9</v>
      </c>
      <c r="M10" s="25" t="s">
        <v>10</v>
      </c>
    </row>
    <row r="11" spans="2:14" x14ac:dyDescent="0.25">
      <c r="C11" s="2" t="s">
        <v>8</v>
      </c>
      <c r="F11" s="26">
        <v>500.961951</v>
      </c>
      <c r="I11" s="9" t="s">
        <v>31</v>
      </c>
      <c r="K11" s="10">
        <v>0.71399999999999997</v>
      </c>
      <c r="L11" s="31">
        <v>56.02</v>
      </c>
      <c r="M11" s="11">
        <f>IF(L11&gt;Share_Price,0,K11-K11*L11/Share_Price)</f>
        <v>0.3033400410677618</v>
      </c>
    </row>
    <row r="12" spans="2:14" x14ac:dyDescent="0.25">
      <c r="C12" s="2" t="s">
        <v>6</v>
      </c>
      <c r="F12" s="48">
        <f>Basic_Shares+M12+M19+M26</f>
        <v>509.15629104106773</v>
      </c>
      <c r="I12" s="15" t="s">
        <v>5</v>
      </c>
      <c r="J12" s="16"/>
      <c r="K12" s="17">
        <f>SUM(K11)</f>
        <v>0.71399999999999997</v>
      </c>
      <c r="L12" s="16"/>
      <c r="M12" s="17">
        <f>SUM(M11)</f>
        <v>0.3033400410677618</v>
      </c>
    </row>
    <row r="13" spans="2:14" x14ac:dyDescent="0.25">
      <c r="C13" s="46" t="s">
        <v>56</v>
      </c>
      <c r="F13" s="49">
        <v>0.22</v>
      </c>
      <c r="I13" s="9"/>
      <c r="K13" s="12"/>
      <c r="L13" s="28"/>
      <c r="M13" s="11"/>
    </row>
    <row r="14" spans="2:14" x14ac:dyDescent="0.25">
      <c r="I14" s="1" t="s">
        <v>12</v>
      </c>
    </row>
    <row r="15" spans="2:14" x14ac:dyDescent="0.25">
      <c r="C15" s="1" t="s">
        <v>15</v>
      </c>
      <c r="F15" s="30">
        <f>Share_Price*Basic_Shares</f>
        <v>48793.694027400001</v>
      </c>
      <c r="I15" s="1"/>
    </row>
    <row r="16" spans="2:14" x14ac:dyDescent="0.25">
      <c r="I16" s="23"/>
      <c r="J16" s="23"/>
      <c r="K16" s="24" t="s">
        <v>3</v>
      </c>
      <c r="L16" s="24" t="s">
        <v>2</v>
      </c>
      <c r="M16" s="23"/>
    </row>
    <row r="17" spans="2:14" x14ac:dyDescent="0.25">
      <c r="C17" s="1" t="s">
        <v>7</v>
      </c>
      <c r="F17" s="30">
        <f>Share_Price*Diluted_Shares</f>
        <v>49591.822747400001</v>
      </c>
      <c r="I17" s="25" t="s">
        <v>11</v>
      </c>
      <c r="J17" s="22"/>
      <c r="K17" s="25" t="s">
        <v>4</v>
      </c>
      <c r="L17" s="25" t="s">
        <v>9</v>
      </c>
      <c r="M17" s="25" t="s">
        <v>10</v>
      </c>
    </row>
    <row r="18" spans="2:14" x14ac:dyDescent="0.25">
      <c r="C18" s="39" t="s">
        <v>44</v>
      </c>
      <c r="F18" s="42">
        <v>-2577</v>
      </c>
      <c r="I18" s="32" t="s">
        <v>30</v>
      </c>
      <c r="K18" s="12">
        <v>3.5750000000000002</v>
      </c>
      <c r="L18" s="18"/>
      <c r="M18" s="11">
        <f>K18</f>
        <v>3.5750000000000002</v>
      </c>
    </row>
    <row r="19" spans="2:14" x14ac:dyDescent="0.25">
      <c r="C19" s="39" t="s">
        <v>45</v>
      </c>
      <c r="F19" s="42">
        <v>0</v>
      </c>
      <c r="I19" s="15" t="s">
        <v>5</v>
      </c>
      <c r="J19" s="16"/>
      <c r="K19" s="17">
        <f>SUM(K18:K18)</f>
        <v>3.5750000000000002</v>
      </c>
      <c r="L19" s="17"/>
      <c r="M19" s="17">
        <f>SUM(M18:M18)</f>
        <v>3.5750000000000002</v>
      </c>
    </row>
    <row r="20" spans="2:14" x14ac:dyDescent="0.25">
      <c r="C20" s="39" t="s">
        <v>46</v>
      </c>
      <c r="F20" s="42">
        <v>0</v>
      </c>
    </row>
    <row r="21" spans="2:14" x14ac:dyDescent="0.25">
      <c r="C21" s="39" t="s">
        <v>47</v>
      </c>
      <c r="F21" s="42">
        <v>0</v>
      </c>
      <c r="I21" s="1" t="s">
        <v>32</v>
      </c>
    </row>
    <row r="22" spans="2:14" x14ac:dyDescent="0.25">
      <c r="C22" s="39" t="s">
        <v>48</v>
      </c>
      <c r="F22" s="42">
        <v>0</v>
      </c>
    </row>
    <row r="23" spans="2:14" x14ac:dyDescent="0.25">
      <c r="C23" s="39" t="s">
        <v>49</v>
      </c>
      <c r="F23" s="45">
        <f>11864+137</f>
        <v>12001</v>
      </c>
      <c r="I23" s="23"/>
      <c r="J23" s="23"/>
      <c r="K23" s="24" t="s">
        <v>3</v>
      </c>
      <c r="L23" s="24" t="s">
        <v>2</v>
      </c>
      <c r="M23" s="23"/>
    </row>
    <row r="24" spans="2:14" x14ac:dyDescent="0.25">
      <c r="C24" s="39" t="s">
        <v>50</v>
      </c>
      <c r="F24" s="42">
        <v>0</v>
      </c>
      <c r="I24" s="25" t="s">
        <v>11</v>
      </c>
      <c r="J24" s="22"/>
      <c r="K24" s="25" t="s">
        <v>4</v>
      </c>
      <c r="L24" s="25" t="s">
        <v>9</v>
      </c>
      <c r="M24" s="25" t="s">
        <v>10</v>
      </c>
    </row>
    <row r="25" spans="2:14" x14ac:dyDescent="0.25">
      <c r="C25" s="39" t="s">
        <v>55</v>
      </c>
      <c r="F25" s="42">
        <v>0</v>
      </c>
      <c r="I25" s="9" t="s">
        <v>29</v>
      </c>
      <c r="K25" s="12">
        <v>4.3159999999999998</v>
      </c>
      <c r="L25" s="13"/>
      <c r="M25" s="11">
        <f>K25</f>
        <v>4.3159999999999998</v>
      </c>
    </row>
    <row r="26" spans="2:14" x14ac:dyDescent="0.25">
      <c r="C26" s="39" t="s">
        <v>51</v>
      </c>
      <c r="F26" s="42">
        <v>0</v>
      </c>
      <c r="I26" s="15" t="s">
        <v>5</v>
      </c>
      <c r="J26" s="16"/>
      <c r="K26" s="17">
        <f>SUM(K25:K25)</f>
        <v>4.3159999999999998</v>
      </c>
      <c r="L26" s="16"/>
      <c r="M26" s="17">
        <f>SUM(M25:M25)</f>
        <v>4.3159999999999998</v>
      </c>
      <c r="N26" s="19">
        <f>SUM(M18:M25)</f>
        <v>11.466000000000001</v>
      </c>
    </row>
    <row r="27" spans="2:14" x14ac:dyDescent="0.25">
      <c r="C27" s="39" t="s">
        <v>52</v>
      </c>
      <c r="F27" s="45">
        <f>(62+55)*(1-Tax_Rate)</f>
        <v>91.26</v>
      </c>
    </row>
    <row r="28" spans="2:14" x14ac:dyDescent="0.25">
      <c r="C28" s="40" t="s">
        <v>53</v>
      </c>
      <c r="D28" s="41"/>
      <c r="E28" s="41"/>
      <c r="F28" s="43">
        <v>1370</v>
      </c>
    </row>
    <row r="29" spans="2:14" x14ac:dyDescent="0.25">
      <c r="C29" s="3" t="s">
        <v>54</v>
      </c>
      <c r="F29" s="30">
        <f>SUM(F17:F28)</f>
        <v>60477.082747400003</v>
      </c>
    </row>
    <row r="31" spans="2:14" x14ac:dyDescent="0.25">
      <c r="B31" s="21" t="s">
        <v>57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2:14" x14ac:dyDescent="0.25">
      <c r="N32" s="4"/>
    </row>
    <row r="33" spans="3:3" x14ac:dyDescent="0.25">
      <c r="C33" s="50" t="s">
        <v>58</v>
      </c>
    </row>
    <row r="34" spans="3:3" x14ac:dyDescent="0.25">
      <c r="C34" s="50" t="s">
        <v>59</v>
      </c>
    </row>
    <row r="36" spans="3:3" x14ac:dyDescent="0.25">
      <c r="C36" s="50" t="s">
        <v>60</v>
      </c>
    </row>
    <row r="38" spans="3:3" x14ac:dyDescent="0.25">
      <c r="C38" s="1" t="s">
        <v>61</v>
      </c>
    </row>
    <row r="39" spans="3:3" x14ac:dyDescent="0.25">
      <c r="C39" s="50" t="s">
        <v>62</v>
      </c>
    </row>
    <row r="41" spans="3:3" x14ac:dyDescent="0.25">
      <c r="C41" s="1" t="s">
        <v>63</v>
      </c>
    </row>
    <row r="42" spans="3:3" x14ac:dyDescent="0.25">
      <c r="C42" s="50" t="s">
        <v>64</v>
      </c>
    </row>
    <row r="44" spans="3:3" x14ac:dyDescent="0.25">
      <c r="C44" s="1" t="s">
        <v>65</v>
      </c>
    </row>
    <row r="45" spans="3:3" x14ac:dyDescent="0.25">
      <c r="C45" s="50" t="s">
        <v>66</v>
      </c>
    </row>
    <row r="47" spans="3:3" x14ac:dyDescent="0.25">
      <c r="C47" s="50" t="s">
        <v>67</v>
      </c>
    </row>
    <row r="49" spans="3:3" x14ac:dyDescent="0.25">
      <c r="C49" s="1" t="s">
        <v>68</v>
      </c>
    </row>
    <row r="50" spans="3:3" x14ac:dyDescent="0.25">
      <c r="C50" s="50" t="s">
        <v>69</v>
      </c>
    </row>
    <row r="51" spans="3:3" x14ac:dyDescent="0.25">
      <c r="C51" s="50" t="s">
        <v>70</v>
      </c>
    </row>
    <row r="53" spans="3:3" x14ac:dyDescent="0.25">
      <c r="C53" s="1" t="s">
        <v>71</v>
      </c>
    </row>
    <row r="54" spans="3:3" x14ac:dyDescent="0.25">
      <c r="C54" s="50" t="s">
        <v>72</v>
      </c>
    </row>
  </sheetData>
  <pageMargins left="0.7" right="0.7" top="0.75" bottom="0.75" header="0.3" footer="0.3"/>
  <pageSetup scale="4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N57"/>
  <sheetViews>
    <sheetView showGridLines="0" zoomScaleNormal="100" workbookViewId="0">
      <selection activeCell="B2" sqref="B2"/>
    </sheetView>
  </sheetViews>
  <sheetFormatPr defaultRowHeight="15.75" x14ac:dyDescent="0.25"/>
  <cols>
    <col min="1" max="2" width="2.7109375" style="2" customWidth="1"/>
    <col min="3" max="5" width="13.7109375" style="2" customWidth="1"/>
    <col min="6" max="6" width="18.7109375" style="2" customWidth="1"/>
    <col min="7" max="8" width="2.7109375" style="2" customWidth="1"/>
    <col min="9" max="13" width="14.7109375" style="2" customWidth="1"/>
    <col min="14" max="15" width="2.7109375" style="2" customWidth="1"/>
    <col min="16" max="16384" width="9.140625" style="2"/>
  </cols>
  <sheetData>
    <row r="2" spans="2:14" ht="18.75" x14ac:dyDescent="0.3">
      <c r="B2" s="20" t="str">
        <f>Company_Name&amp;" - Equity Value and Enterprise Value"</f>
        <v>Vivendi SA - Equity Value and Enterprise Value</v>
      </c>
    </row>
    <row r="3" spans="2:14" x14ac:dyDescent="0.25">
      <c r="B3" s="2" t="s">
        <v>25</v>
      </c>
    </row>
    <row r="5" spans="2:14" x14ac:dyDescent="0.25">
      <c r="B5" s="21" t="str">
        <f>Company_Name&amp;" - Equity Value Calculation:"</f>
        <v>Vivendi SA - Equity Value Calculation:</v>
      </c>
      <c r="C5" s="22"/>
      <c r="D5" s="22"/>
      <c r="E5" s="22"/>
      <c r="F5" s="22"/>
      <c r="H5" s="21" t="s">
        <v>13</v>
      </c>
      <c r="I5" s="22"/>
      <c r="J5" s="22"/>
      <c r="K5" s="22"/>
      <c r="L5" s="22"/>
      <c r="M5" s="22"/>
    </row>
    <row r="6" spans="2:14" x14ac:dyDescent="0.25">
      <c r="B6" s="3"/>
      <c r="C6" s="4"/>
      <c r="D6" s="4"/>
      <c r="E6" s="4"/>
      <c r="F6" s="4"/>
    </row>
    <row r="7" spans="2:14" x14ac:dyDescent="0.25">
      <c r="B7" s="3"/>
      <c r="C7" s="2" t="s">
        <v>16</v>
      </c>
      <c r="F7" s="5" t="s">
        <v>17</v>
      </c>
      <c r="I7" s="1" t="s">
        <v>14</v>
      </c>
    </row>
    <row r="8" spans="2:14" x14ac:dyDescent="0.25">
      <c r="C8" s="2" t="s">
        <v>18</v>
      </c>
      <c r="F8" s="5" t="s">
        <v>19</v>
      </c>
      <c r="I8" s="1"/>
    </row>
    <row r="9" spans="2:14" x14ac:dyDescent="0.25">
      <c r="C9" s="4" t="s">
        <v>1</v>
      </c>
      <c r="D9" s="4"/>
      <c r="E9" s="4"/>
      <c r="F9" s="6">
        <v>43910</v>
      </c>
      <c r="I9" s="23"/>
      <c r="J9" s="23"/>
      <c r="K9" s="24" t="s">
        <v>3</v>
      </c>
      <c r="L9" s="24" t="s">
        <v>2</v>
      </c>
      <c r="M9" s="23"/>
      <c r="N9" s="8"/>
    </row>
    <row r="10" spans="2:14" x14ac:dyDescent="0.25">
      <c r="C10" s="2" t="s">
        <v>0</v>
      </c>
      <c r="F10" s="7">
        <v>19.36</v>
      </c>
      <c r="I10" s="25" t="s">
        <v>11</v>
      </c>
      <c r="J10" s="22"/>
      <c r="K10" s="25" t="s">
        <v>4</v>
      </c>
      <c r="L10" s="25" t="s">
        <v>9</v>
      </c>
      <c r="M10" s="25" t="s">
        <v>10</v>
      </c>
    </row>
    <row r="11" spans="2:14" x14ac:dyDescent="0.25">
      <c r="C11" s="2" t="s">
        <v>8</v>
      </c>
      <c r="F11" s="26">
        <v>1170.5999999999999</v>
      </c>
      <c r="I11" s="9" t="s">
        <v>20</v>
      </c>
      <c r="K11" s="10">
        <v>0.80100000000000005</v>
      </c>
      <c r="L11" s="51">
        <v>11.9</v>
      </c>
      <c r="M11" s="11">
        <f>IF(L11&gt;Share_Price,0,K11-K11*L11/Share_Price)</f>
        <v>0.30864979338842979</v>
      </c>
    </row>
    <row r="12" spans="2:14" x14ac:dyDescent="0.25">
      <c r="C12" s="2" t="s">
        <v>6</v>
      </c>
      <c r="F12" s="27">
        <f>Basic_Shares+M16+M23+M31</f>
        <v>1171.2505568181816</v>
      </c>
      <c r="I12" s="9" t="s">
        <v>21</v>
      </c>
      <c r="K12" s="12">
        <v>1.21</v>
      </c>
      <c r="L12" s="52">
        <v>15.8</v>
      </c>
      <c r="M12" s="11">
        <f>IF(L12&gt;Share_Price,0,K12-K12*L12/Share_Price)</f>
        <v>0.22250000000000003</v>
      </c>
    </row>
    <row r="13" spans="2:14" x14ac:dyDescent="0.25">
      <c r="C13" s="46" t="s">
        <v>56</v>
      </c>
      <c r="F13" s="49">
        <v>0.24</v>
      </c>
      <c r="I13" s="9" t="s">
        <v>22</v>
      </c>
      <c r="K13" s="12">
        <v>1.4E-2</v>
      </c>
      <c r="L13" s="52">
        <v>16.7</v>
      </c>
      <c r="M13" s="11">
        <f>IF(L13&gt;Share_Price,0,K13-K13*L13/Share_Price)</f>
        <v>1.9235537190082641E-3</v>
      </c>
    </row>
    <row r="14" spans="2:14" x14ac:dyDescent="0.25">
      <c r="I14" s="9" t="s">
        <v>23</v>
      </c>
      <c r="K14" s="12">
        <v>1.0529999999999999</v>
      </c>
      <c r="L14" s="52">
        <v>17.2</v>
      </c>
      <c r="M14" s="11">
        <f>IF(L14&gt;Share_Price,0,K14-K14*L14/Share_Price)</f>
        <v>0.11748347107438006</v>
      </c>
    </row>
    <row r="15" spans="2:14" x14ac:dyDescent="0.25">
      <c r="C15" s="1" t="s">
        <v>15</v>
      </c>
      <c r="F15" s="14">
        <f>Share_Price*Basic_Shares</f>
        <v>22662.815999999999</v>
      </c>
      <c r="I15" s="9" t="s">
        <v>24</v>
      </c>
      <c r="K15" s="12">
        <v>0</v>
      </c>
      <c r="L15" s="52">
        <v>0</v>
      </c>
      <c r="M15" s="11">
        <f>IF(L15&gt;Share_Price,0,K15-K15*L15/Share_Price)</f>
        <v>0</v>
      </c>
    </row>
    <row r="16" spans="2:14" x14ac:dyDescent="0.25">
      <c r="I16" s="15" t="s">
        <v>5</v>
      </c>
      <c r="J16" s="16"/>
      <c r="K16" s="17">
        <f>SUM(K11:K15)</f>
        <v>3.0779999999999998</v>
      </c>
      <c r="L16" s="16"/>
      <c r="M16" s="17">
        <f>SUM(M11:M15)</f>
        <v>0.6505568181818181</v>
      </c>
    </row>
    <row r="17" spans="3:14" x14ac:dyDescent="0.25">
      <c r="C17" s="1" t="s">
        <v>7</v>
      </c>
      <c r="F17" s="14">
        <f>Share_Price*Diluted_Shares</f>
        <v>22675.410779999995</v>
      </c>
      <c r="I17" s="9"/>
      <c r="K17" s="12"/>
      <c r="L17" s="13"/>
      <c r="M17" s="11"/>
    </row>
    <row r="18" spans="3:14" x14ac:dyDescent="0.25">
      <c r="C18" s="39" t="s">
        <v>44</v>
      </c>
      <c r="F18" s="42">
        <v>-2130</v>
      </c>
      <c r="I18" s="1" t="s">
        <v>12</v>
      </c>
    </row>
    <row r="19" spans="3:14" x14ac:dyDescent="0.25">
      <c r="C19" s="39" t="s">
        <v>45</v>
      </c>
      <c r="F19" s="45">
        <f>-2263-255</f>
        <v>-2518</v>
      </c>
      <c r="I19" s="1"/>
    </row>
    <row r="20" spans="3:14" x14ac:dyDescent="0.25">
      <c r="C20" s="39" t="s">
        <v>46</v>
      </c>
      <c r="F20" s="42">
        <v>-3520</v>
      </c>
      <c r="I20" s="23"/>
      <c r="J20" s="23"/>
      <c r="K20" s="24" t="s">
        <v>3</v>
      </c>
      <c r="L20" s="24" t="s">
        <v>2</v>
      </c>
      <c r="M20" s="23"/>
    </row>
    <row r="21" spans="3:14" x14ac:dyDescent="0.25">
      <c r="C21" s="39" t="s">
        <v>47</v>
      </c>
      <c r="F21" s="42">
        <v>0</v>
      </c>
      <c r="I21" s="25" t="s">
        <v>11</v>
      </c>
      <c r="J21" s="22"/>
      <c r="K21" s="25" t="s">
        <v>4</v>
      </c>
      <c r="L21" s="25" t="s">
        <v>9</v>
      </c>
      <c r="M21" s="25" t="s">
        <v>10</v>
      </c>
    </row>
    <row r="22" spans="3:14" x14ac:dyDescent="0.25">
      <c r="C22" s="39" t="s">
        <v>48</v>
      </c>
      <c r="F22" s="42">
        <v>0</v>
      </c>
      <c r="I22" s="9" t="s">
        <v>12</v>
      </c>
      <c r="K22" s="12">
        <v>0</v>
      </c>
      <c r="L22" s="52"/>
      <c r="M22" s="11">
        <f>K22</f>
        <v>0</v>
      </c>
    </row>
    <row r="23" spans="3:14" x14ac:dyDescent="0.25">
      <c r="C23" s="39" t="s">
        <v>49</v>
      </c>
      <c r="F23" s="45">
        <f>5160+1777+(6512-6398)</f>
        <v>7051</v>
      </c>
      <c r="I23" s="15" t="s">
        <v>5</v>
      </c>
      <c r="J23" s="16"/>
      <c r="K23" s="17">
        <f>SUM(K22:K22)</f>
        <v>0</v>
      </c>
      <c r="L23" s="17"/>
      <c r="M23" s="17">
        <f>SUM(M22:M22)</f>
        <v>0</v>
      </c>
    </row>
    <row r="24" spans="3:14" x14ac:dyDescent="0.25">
      <c r="C24" s="39" t="s">
        <v>50</v>
      </c>
      <c r="F24" s="42">
        <v>0</v>
      </c>
      <c r="I24" s="3"/>
      <c r="J24" s="4"/>
      <c r="K24" s="19"/>
      <c r="L24" s="19"/>
      <c r="M24" s="19"/>
    </row>
    <row r="25" spans="3:14" x14ac:dyDescent="0.25">
      <c r="C25" s="39" t="s">
        <v>55</v>
      </c>
      <c r="F25" s="45">
        <f>1223+236</f>
        <v>1459</v>
      </c>
    </row>
    <row r="26" spans="3:14" x14ac:dyDescent="0.25">
      <c r="C26" s="39" t="s">
        <v>51</v>
      </c>
      <c r="F26" s="42">
        <v>222</v>
      </c>
      <c r="I26" s="1" t="s">
        <v>32</v>
      </c>
    </row>
    <row r="27" spans="3:14" x14ac:dyDescent="0.25">
      <c r="C27" s="39" t="s">
        <v>52</v>
      </c>
      <c r="F27" s="42">
        <v>807</v>
      </c>
      <c r="N27" s="19">
        <f>SUM(M22:M30)</f>
        <v>0</v>
      </c>
    </row>
    <row r="28" spans="3:14" x14ac:dyDescent="0.25">
      <c r="C28" s="40" t="s">
        <v>53</v>
      </c>
      <c r="D28" s="41"/>
      <c r="E28" s="41"/>
      <c r="F28" s="43">
        <v>0</v>
      </c>
      <c r="I28" s="23"/>
      <c r="J28" s="23"/>
      <c r="K28" s="24" t="s">
        <v>3</v>
      </c>
      <c r="L28" s="24" t="s">
        <v>2</v>
      </c>
      <c r="M28" s="23"/>
    </row>
    <row r="29" spans="3:14" x14ac:dyDescent="0.25">
      <c r="C29" s="3" t="s">
        <v>54</v>
      </c>
      <c r="F29" s="44">
        <f>SUM(F17:F28)</f>
        <v>24046.410779999995</v>
      </c>
      <c r="I29" s="25" t="s">
        <v>11</v>
      </c>
      <c r="J29" s="22"/>
      <c r="K29" s="25" t="s">
        <v>4</v>
      </c>
      <c r="L29" s="25" t="s">
        <v>9</v>
      </c>
      <c r="M29" s="25" t="s">
        <v>10</v>
      </c>
    </row>
    <row r="30" spans="3:14" x14ac:dyDescent="0.25">
      <c r="I30" s="32" t="s">
        <v>29</v>
      </c>
      <c r="K30" s="12"/>
      <c r="L30" s="52"/>
      <c r="M30" s="33"/>
    </row>
    <row r="31" spans="3:14" x14ac:dyDescent="0.25">
      <c r="I31" s="15" t="s">
        <v>5</v>
      </c>
      <c r="J31" s="16"/>
      <c r="K31" s="17">
        <f>SUM(K30:K30)</f>
        <v>0</v>
      </c>
      <c r="L31" s="16"/>
      <c r="M31" s="17">
        <f>SUM(M30:M30)</f>
        <v>0</v>
      </c>
    </row>
    <row r="33" spans="2:14" x14ac:dyDescent="0.25">
      <c r="B33" s="21" t="s">
        <v>73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2:14" x14ac:dyDescent="0.25">
      <c r="N34" s="4"/>
    </row>
    <row r="35" spans="2:14" x14ac:dyDescent="0.25">
      <c r="C35" s="50" t="s">
        <v>74</v>
      </c>
    </row>
    <row r="36" spans="2:14" x14ac:dyDescent="0.25">
      <c r="C36" s="50" t="s">
        <v>75</v>
      </c>
    </row>
    <row r="38" spans="2:14" x14ac:dyDescent="0.25">
      <c r="C38" s="50" t="s">
        <v>76</v>
      </c>
    </row>
    <row r="39" spans="2:14" x14ac:dyDescent="0.25">
      <c r="C39" s="50" t="s">
        <v>77</v>
      </c>
    </row>
    <row r="41" spans="2:14" x14ac:dyDescent="0.25">
      <c r="C41" s="50" t="s">
        <v>78</v>
      </c>
    </row>
    <row r="42" spans="2:14" x14ac:dyDescent="0.25">
      <c r="C42" s="50" t="s">
        <v>79</v>
      </c>
    </row>
    <row r="44" spans="2:14" x14ac:dyDescent="0.25">
      <c r="C44" s="1" t="s">
        <v>80</v>
      </c>
    </row>
    <row r="45" spans="2:14" x14ac:dyDescent="0.25">
      <c r="C45" s="50" t="s">
        <v>81</v>
      </c>
    </row>
    <row r="47" spans="2:14" x14ac:dyDescent="0.25">
      <c r="C47" s="1" t="s">
        <v>82</v>
      </c>
    </row>
    <row r="48" spans="2:14" x14ac:dyDescent="0.25">
      <c r="C48" s="50" t="s">
        <v>83</v>
      </c>
    </row>
    <row r="50" spans="3:3" x14ac:dyDescent="0.25">
      <c r="C50" s="1" t="s">
        <v>84</v>
      </c>
    </row>
    <row r="51" spans="3:3" x14ac:dyDescent="0.25">
      <c r="C51" s="50" t="s">
        <v>85</v>
      </c>
    </row>
    <row r="53" spans="3:3" x14ac:dyDescent="0.25">
      <c r="C53" s="1" t="s">
        <v>86</v>
      </c>
    </row>
    <row r="54" spans="3:3" x14ac:dyDescent="0.25">
      <c r="C54" s="50" t="s">
        <v>87</v>
      </c>
    </row>
    <row r="56" spans="3:3" x14ac:dyDescent="0.25">
      <c r="C56" s="50" t="s">
        <v>88</v>
      </c>
    </row>
    <row r="57" spans="3:3" x14ac:dyDescent="0.25">
      <c r="C57" s="50" t="s">
        <v>89</v>
      </c>
    </row>
  </sheetData>
  <pageMargins left="0.7" right="0.7" top="0.75" bottom="0.75" header="0.3" footer="0.3"/>
  <pageSetup scale="4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47C8-4A29-41CF-AFF3-9B436C2D3500}">
  <sheetPr>
    <pageSetUpPr autoPageBreaks="0"/>
  </sheetPr>
  <dimension ref="B2:N59"/>
  <sheetViews>
    <sheetView showGridLines="0" zoomScaleNormal="100" workbookViewId="0">
      <selection activeCell="B2" sqref="B2"/>
    </sheetView>
  </sheetViews>
  <sheetFormatPr defaultRowHeight="15.75" x14ac:dyDescent="0.25"/>
  <cols>
    <col min="1" max="2" width="2.7109375" style="2" customWidth="1"/>
    <col min="3" max="5" width="13.7109375" style="2" customWidth="1"/>
    <col min="6" max="6" width="18.7109375" style="2" bestFit="1" customWidth="1"/>
    <col min="7" max="8" width="2.7109375" style="2" customWidth="1"/>
    <col min="9" max="13" width="14.7109375" style="2" customWidth="1"/>
    <col min="14" max="14" width="2.7109375" style="2" customWidth="1"/>
    <col min="15" max="16384" width="9.140625" style="2"/>
  </cols>
  <sheetData>
    <row r="2" spans="2:14" ht="18.75" x14ac:dyDescent="0.3">
      <c r="B2" s="20" t="str">
        <f>Company_Name&amp;" - Equity Value and Enterprise Value"</f>
        <v>Zendesk Inc - Equity Value and Enterprise Value</v>
      </c>
    </row>
    <row r="3" spans="2:14" x14ac:dyDescent="0.25">
      <c r="B3" s="2" t="s">
        <v>28</v>
      </c>
    </row>
    <row r="5" spans="2:14" x14ac:dyDescent="0.25">
      <c r="B5" s="21" t="str">
        <f>Company_Name&amp;" - Equity Value Calculation:"</f>
        <v>Zendesk Inc - Equity Value Calculation:</v>
      </c>
      <c r="C5" s="22"/>
      <c r="D5" s="22"/>
      <c r="E5" s="22"/>
      <c r="F5" s="22"/>
      <c r="H5" s="21" t="s">
        <v>13</v>
      </c>
      <c r="I5" s="22"/>
      <c r="J5" s="22"/>
      <c r="K5" s="22"/>
      <c r="L5" s="22"/>
      <c r="M5" s="22"/>
    </row>
    <row r="6" spans="2:14" x14ac:dyDescent="0.25">
      <c r="B6" s="3"/>
      <c r="C6" s="4"/>
      <c r="D6" s="4"/>
      <c r="E6" s="4"/>
      <c r="F6" s="4"/>
    </row>
    <row r="7" spans="2:14" x14ac:dyDescent="0.25">
      <c r="B7" s="3"/>
      <c r="C7" s="2" t="s">
        <v>16</v>
      </c>
      <c r="F7" s="5" t="s">
        <v>33</v>
      </c>
      <c r="I7" s="1" t="s">
        <v>14</v>
      </c>
    </row>
    <row r="8" spans="2:14" x14ac:dyDescent="0.25">
      <c r="C8" s="2" t="s">
        <v>18</v>
      </c>
      <c r="F8" s="5" t="s">
        <v>34</v>
      </c>
      <c r="I8" s="1"/>
    </row>
    <row r="9" spans="2:14" x14ac:dyDescent="0.25">
      <c r="C9" s="4" t="s">
        <v>1</v>
      </c>
      <c r="D9" s="4"/>
      <c r="E9" s="4"/>
      <c r="F9" s="6">
        <v>43910</v>
      </c>
      <c r="I9" s="23"/>
      <c r="J9" s="23"/>
      <c r="K9" s="24" t="s">
        <v>3</v>
      </c>
      <c r="L9" s="24" t="s">
        <v>2</v>
      </c>
      <c r="M9" s="23"/>
      <c r="N9" s="8"/>
    </row>
    <row r="10" spans="2:14" x14ac:dyDescent="0.25">
      <c r="C10" s="2" t="s">
        <v>0</v>
      </c>
      <c r="F10" s="29">
        <v>56.88</v>
      </c>
      <c r="I10" s="25" t="s">
        <v>11</v>
      </c>
      <c r="J10" s="22"/>
      <c r="K10" s="25" t="s">
        <v>4</v>
      </c>
      <c r="L10" s="25" t="s">
        <v>9</v>
      </c>
      <c r="M10" s="25" t="s">
        <v>10</v>
      </c>
    </row>
    <row r="11" spans="2:14" x14ac:dyDescent="0.25">
      <c r="C11" s="2" t="s">
        <v>8</v>
      </c>
      <c r="F11" s="26">
        <v>113.351292</v>
      </c>
      <c r="I11" s="9" t="s">
        <v>31</v>
      </c>
      <c r="K11" s="10">
        <v>3.661</v>
      </c>
      <c r="L11" s="31">
        <v>18.3</v>
      </c>
      <c r="M11" s="11">
        <f>IF(L11&gt;Share_Price,0,K11-K11*L11/Share_Price)</f>
        <v>2.4831466244725737</v>
      </c>
    </row>
    <row r="12" spans="2:14" x14ac:dyDescent="0.25">
      <c r="C12" s="2" t="s">
        <v>6</v>
      </c>
      <c r="F12" s="27">
        <f>Basic_Shares+M12+M19+M26+M43</f>
        <v>121.19543862447257</v>
      </c>
      <c r="I12" s="15" t="s">
        <v>5</v>
      </c>
      <c r="J12" s="16"/>
      <c r="K12" s="17">
        <f>SUM(K11)</f>
        <v>3.661</v>
      </c>
      <c r="L12" s="16"/>
      <c r="M12" s="17">
        <f>SUM(M11)</f>
        <v>2.4831466244725737</v>
      </c>
    </row>
    <row r="13" spans="2:14" x14ac:dyDescent="0.25">
      <c r="C13" s="46" t="s">
        <v>56</v>
      </c>
      <c r="F13" s="49">
        <v>0.22</v>
      </c>
      <c r="I13" s="9"/>
      <c r="K13" s="12"/>
      <c r="L13" s="28"/>
      <c r="M13" s="11"/>
    </row>
    <row r="14" spans="2:14" x14ac:dyDescent="0.25">
      <c r="I14" s="1" t="s">
        <v>12</v>
      </c>
    </row>
    <row r="15" spans="2:14" x14ac:dyDescent="0.25">
      <c r="C15" s="1" t="s">
        <v>15</v>
      </c>
      <c r="F15" s="30">
        <f>Share_Price*Basic_Shares</f>
        <v>6447.4214889600007</v>
      </c>
      <c r="I15" s="1"/>
    </row>
    <row r="16" spans="2:14" x14ac:dyDescent="0.25">
      <c r="I16" s="23"/>
      <c r="J16" s="23"/>
      <c r="K16" s="24" t="s">
        <v>3</v>
      </c>
      <c r="L16" s="24" t="s">
        <v>2</v>
      </c>
      <c r="M16" s="23"/>
    </row>
    <row r="17" spans="3:14" x14ac:dyDescent="0.25">
      <c r="C17" s="1" t="s">
        <v>7</v>
      </c>
      <c r="F17" s="30">
        <f>Share_Price*Diluted_Shares</f>
        <v>6893.5965489600003</v>
      </c>
      <c r="I17" s="25" t="s">
        <v>11</v>
      </c>
      <c r="J17" s="22"/>
      <c r="K17" s="25" t="s">
        <v>4</v>
      </c>
      <c r="L17" s="25" t="s">
        <v>9</v>
      </c>
      <c r="M17" s="25" t="s">
        <v>10</v>
      </c>
    </row>
    <row r="18" spans="3:14" x14ac:dyDescent="0.25">
      <c r="C18" s="39" t="s">
        <v>44</v>
      </c>
      <c r="F18" s="42">
        <v>-196.59100000000001</v>
      </c>
      <c r="I18" s="32" t="s">
        <v>30</v>
      </c>
      <c r="K18" s="12">
        <v>0</v>
      </c>
      <c r="L18" s="18"/>
      <c r="M18" s="11">
        <f>K18</f>
        <v>0</v>
      </c>
    </row>
    <row r="19" spans="3:14" x14ac:dyDescent="0.25">
      <c r="C19" s="39" t="s">
        <v>45</v>
      </c>
      <c r="F19" s="45">
        <f>-286.958-361.948</f>
        <v>-648.90599999999995</v>
      </c>
      <c r="I19" s="15" t="s">
        <v>5</v>
      </c>
      <c r="J19" s="16"/>
      <c r="K19" s="17">
        <f>SUM(K18:K18)</f>
        <v>0</v>
      </c>
      <c r="L19" s="17"/>
      <c r="M19" s="17">
        <f>SUM(M18:M18)</f>
        <v>0</v>
      </c>
    </row>
    <row r="20" spans="3:14" x14ac:dyDescent="0.25">
      <c r="C20" s="39" t="s">
        <v>46</v>
      </c>
      <c r="F20" s="42">
        <v>0</v>
      </c>
    </row>
    <row r="21" spans="3:14" x14ac:dyDescent="0.25">
      <c r="C21" s="39" t="s">
        <v>47</v>
      </c>
      <c r="F21" s="42">
        <v>0</v>
      </c>
      <c r="I21" s="1" t="s">
        <v>32</v>
      </c>
    </row>
    <row r="22" spans="3:14" x14ac:dyDescent="0.25">
      <c r="C22" s="39" t="s">
        <v>48</v>
      </c>
      <c r="F22" s="42">
        <v>-230.346</v>
      </c>
    </row>
    <row r="23" spans="3:14" x14ac:dyDescent="0.25">
      <c r="C23" s="39" t="s">
        <v>49</v>
      </c>
      <c r="F23" s="45">
        <f>IF(M33&gt;0,0,793)</f>
        <v>793</v>
      </c>
      <c r="I23" s="23"/>
      <c r="J23" s="23"/>
      <c r="K23" s="24" t="s">
        <v>3</v>
      </c>
      <c r="L23" s="24" t="s">
        <v>2</v>
      </c>
      <c r="M23" s="23"/>
    </row>
    <row r="24" spans="3:14" x14ac:dyDescent="0.25">
      <c r="C24" s="39" t="s">
        <v>50</v>
      </c>
      <c r="F24" s="42">
        <v>0</v>
      </c>
      <c r="I24" s="25" t="s">
        <v>11</v>
      </c>
      <c r="J24" s="22"/>
      <c r="K24" s="25" t="s">
        <v>4</v>
      </c>
      <c r="L24" s="25" t="s">
        <v>9</v>
      </c>
      <c r="M24" s="25" t="s">
        <v>10</v>
      </c>
    </row>
    <row r="25" spans="3:14" x14ac:dyDescent="0.25">
      <c r="C25" s="39" t="s">
        <v>55</v>
      </c>
      <c r="F25" s="42">
        <v>0</v>
      </c>
      <c r="I25" s="9" t="s">
        <v>29</v>
      </c>
      <c r="K25" s="12">
        <v>5.3609999999999998</v>
      </c>
      <c r="L25" s="13"/>
      <c r="M25" s="11">
        <f>K25</f>
        <v>5.3609999999999998</v>
      </c>
    </row>
    <row r="26" spans="3:14" x14ac:dyDescent="0.25">
      <c r="C26" s="39" t="s">
        <v>51</v>
      </c>
      <c r="F26" s="42">
        <v>0</v>
      </c>
      <c r="I26" s="15" t="s">
        <v>5</v>
      </c>
      <c r="J26" s="16"/>
      <c r="K26" s="17">
        <f>SUM(K25:K25)</f>
        <v>5.3609999999999998</v>
      </c>
      <c r="L26" s="16"/>
      <c r="M26" s="17">
        <f>SUM(M25:M25)</f>
        <v>5.3609999999999998</v>
      </c>
      <c r="N26" s="19">
        <f>SUM(M18:M25)</f>
        <v>5.3609999999999998</v>
      </c>
    </row>
    <row r="27" spans="3:14" x14ac:dyDescent="0.25">
      <c r="C27" s="39" t="s">
        <v>52</v>
      </c>
      <c r="F27" s="42">
        <v>0</v>
      </c>
    </row>
    <row r="28" spans="3:14" x14ac:dyDescent="0.25">
      <c r="C28" s="40" t="s">
        <v>53</v>
      </c>
      <c r="D28" s="41"/>
      <c r="E28" s="41"/>
      <c r="F28" s="43">
        <v>0</v>
      </c>
      <c r="I28" s="1" t="s">
        <v>35</v>
      </c>
    </row>
    <row r="29" spans="3:14" x14ac:dyDescent="0.25">
      <c r="C29" s="3" t="s">
        <v>54</v>
      </c>
      <c r="F29" s="30">
        <f>SUM(F17:F28)</f>
        <v>6610.7535489599995</v>
      </c>
    </row>
    <row r="30" spans="3:14" x14ac:dyDescent="0.25">
      <c r="I30" s="34" t="s">
        <v>43</v>
      </c>
      <c r="M30" s="35">
        <v>575</v>
      </c>
    </row>
    <row r="31" spans="3:14" x14ac:dyDescent="0.25">
      <c r="I31" s="34" t="s">
        <v>42</v>
      </c>
      <c r="M31" s="29">
        <v>63.07</v>
      </c>
    </row>
    <row r="32" spans="3:14" x14ac:dyDescent="0.25">
      <c r="I32" s="34" t="s">
        <v>36</v>
      </c>
      <c r="M32" s="11">
        <f>M30/M31</f>
        <v>9.1168542888853654</v>
      </c>
      <c r="N32" s="4"/>
    </row>
    <row r="33" spans="2:14" x14ac:dyDescent="0.25">
      <c r="I33" s="34" t="s">
        <v>37</v>
      </c>
      <c r="M33" s="11">
        <f>IF(M31&gt;Share_Price,0,M32)</f>
        <v>0</v>
      </c>
    </row>
    <row r="35" spans="2:14" x14ac:dyDescent="0.25">
      <c r="I35" s="34" t="s">
        <v>38</v>
      </c>
      <c r="M35" s="11">
        <f>M32</f>
        <v>9.1168542888853654</v>
      </c>
    </row>
    <row r="36" spans="2:14" x14ac:dyDescent="0.25">
      <c r="I36" s="34" t="s">
        <v>39</v>
      </c>
      <c r="M36" s="36">
        <f>M31</f>
        <v>63.07</v>
      </c>
    </row>
    <row r="38" spans="2:14" x14ac:dyDescent="0.25">
      <c r="I38" s="23"/>
      <c r="J38" s="23"/>
      <c r="K38" s="24" t="s">
        <v>3</v>
      </c>
      <c r="L38" s="24" t="s">
        <v>2</v>
      </c>
      <c r="M38" s="23"/>
    </row>
    <row r="39" spans="2:14" x14ac:dyDescent="0.25">
      <c r="I39" s="25" t="s">
        <v>11</v>
      </c>
      <c r="J39" s="22"/>
      <c r="K39" s="25" t="s">
        <v>4</v>
      </c>
      <c r="L39" s="25" t="s">
        <v>9</v>
      </c>
      <c r="M39" s="25" t="s">
        <v>10</v>
      </c>
    </row>
    <row r="40" spans="2:14" x14ac:dyDescent="0.25">
      <c r="I40" s="37" t="s">
        <v>41</v>
      </c>
      <c r="K40" s="11">
        <f>M35</f>
        <v>9.1168542888853654</v>
      </c>
      <c r="L40" s="31">
        <v>95.2</v>
      </c>
      <c r="M40" s="11">
        <f>IF(L40&gt;Share_Price,0,K40-K40*L40/Share_Price)</f>
        <v>0</v>
      </c>
    </row>
    <row r="41" spans="2:14" x14ac:dyDescent="0.25">
      <c r="I41" s="15" t="s">
        <v>5</v>
      </c>
      <c r="J41" s="16"/>
      <c r="K41" s="17">
        <f>SUM(K40:K40)</f>
        <v>9.1168542888853654</v>
      </c>
      <c r="L41" s="16"/>
      <c r="M41" s="17">
        <f>SUM(M40:M40)</f>
        <v>0</v>
      </c>
    </row>
    <row r="43" spans="2:14" x14ac:dyDescent="0.25">
      <c r="I43" s="1" t="s">
        <v>40</v>
      </c>
      <c r="M43" s="38">
        <f>M33-MIN(M33,M35)+M41</f>
        <v>0</v>
      </c>
    </row>
    <row r="45" spans="2:14" x14ac:dyDescent="0.25">
      <c r="B45" s="21" t="s">
        <v>90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4" x14ac:dyDescent="0.25">
      <c r="N46" s="4"/>
    </row>
    <row r="47" spans="2:14" x14ac:dyDescent="0.25">
      <c r="C47" s="50" t="s">
        <v>91</v>
      </c>
    </row>
    <row r="48" spans="2:14" x14ac:dyDescent="0.25">
      <c r="C48" s="50" t="s">
        <v>92</v>
      </c>
    </row>
    <row r="50" spans="3:3" x14ac:dyDescent="0.25">
      <c r="C50" s="1" t="s">
        <v>93</v>
      </c>
    </row>
    <row r="51" spans="3:3" x14ac:dyDescent="0.25">
      <c r="C51" s="50" t="s">
        <v>94</v>
      </c>
    </row>
    <row r="52" spans="3:3" x14ac:dyDescent="0.25">
      <c r="C52" s="50" t="s">
        <v>95</v>
      </c>
    </row>
    <row r="54" spans="3:3" x14ac:dyDescent="0.25">
      <c r="C54" s="50" t="s">
        <v>96</v>
      </c>
    </row>
    <row r="56" spans="3:3" x14ac:dyDescent="0.25">
      <c r="C56" s="50" t="s">
        <v>97</v>
      </c>
    </row>
    <row r="58" spans="3:3" x14ac:dyDescent="0.25">
      <c r="C58" s="1" t="s">
        <v>98</v>
      </c>
    </row>
    <row r="59" spans="3:3" x14ac:dyDescent="0.25">
      <c r="C59" s="50" t="s">
        <v>99</v>
      </c>
    </row>
  </sheetData>
  <pageMargins left="0.7" right="0.7" top="0.75" bottom="0.75" header="0.3" footer="0.3"/>
  <pageSetup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TGT</vt:lpstr>
      <vt:lpstr>VIV</vt:lpstr>
      <vt:lpstr>ZEN</vt:lpstr>
      <vt:lpstr>TGT!Basic_Shares</vt:lpstr>
      <vt:lpstr>ZEN!Basic_Shares</vt:lpstr>
      <vt:lpstr>Basic_Shares</vt:lpstr>
      <vt:lpstr>TGT!Company_Name</vt:lpstr>
      <vt:lpstr>ZEN!Company_Name</vt:lpstr>
      <vt:lpstr>Company_Name</vt:lpstr>
      <vt:lpstr>TGT!Diluted_Shares</vt:lpstr>
      <vt:lpstr>ZEN!Diluted_Shares</vt:lpstr>
      <vt:lpstr>Diluted_Shares</vt:lpstr>
      <vt:lpstr>TGT!Print_Area</vt:lpstr>
      <vt:lpstr>VIV!Print_Area</vt:lpstr>
      <vt:lpstr>ZEN!Print_Area</vt:lpstr>
      <vt:lpstr>TGT!Share_Price</vt:lpstr>
      <vt:lpstr>ZEN!Share_Price</vt:lpstr>
      <vt:lpstr>Share_Price</vt:lpstr>
      <vt:lpstr>TGT!Tax_Rate</vt:lpstr>
      <vt:lpstr>VIV!Tax_Rate</vt:lpstr>
      <vt:lpstr>ZEN!Tax_Rate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2020-03-28T15:41:30Z</dcterms:modified>
</cp:coreProperties>
</file>