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4040" windowHeight="5730" activeTab="1"/>
  </bookViews>
  <sheets>
    <sheet name="Inputs" sheetId="1" r:id="rId1"/>
    <sheet name="Segments" sheetId="2" r:id="rId2"/>
    <sheet name="AVB-Op-Model" sheetId="3" r:id="rId3"/>
    <sheet name="AVB-Summary" sheetId="4" r:id="rId4"/>
  </sheets>
  <definedNames>
    <definedName name="_xlfn.IFERROR" hidden="1">#NAME?</definedName>
    <definedName name="Basic_Shares">'Inputs'!$F$18</definedName>
    <definedName name="Building_Life">'Inputs'!$L$13</definedName>
    <definedName name="Circ_Breaker">'Inputs'!$F$14</definedName>
    <definedName name="Circularity">'Inputs'!$F$13</definedName>
    <definedName name="Company_Name">'Inputs'!$F$5</definedName>
    <definedName name="Diluted_Shares">'Inputs'!$F$28</definedName>
    <definedName name="DownREIT_Units">'Inputs'!$D$25</definedName>
    <definedName name="Equity_Value">'Inputs'!$L$20</definedName>
    <definedName name="Furniture_Life">'Inputs'!$L$14</definedName>
    <definedName name="Hist_Year">'Inputs'!$F$7</definedName>
    <definedName name="Min_Cash">'Inputs'!$L$10</definedName>
    <definedName name="Months_in_Year">'Inputs'!$F$10</definedName>
    <definedName name="Option_A_Amount">'Inputs'!$D$23</definedName>
    <definedName name="Option_A_Price">'Inputs'!$E$23</definedName>
    <definedName name="Option_B_Amount">'Inputs'!$D$24</definedName>
    <definedName name="Option_B_Price">'Inputs'!$E$24</definedName>
    <definedName name="_xlnm.Print_Area" localSheetId="2">'AVB-Op-Model'!$A$1:$N$320</definedName>
    <definedName name="_xlnm.Print_Area" localSheetId="3">'AVB-Summary'!$A$1:$N$34</definedName>
    <definedName name="_xlnm.Print_Area" localSheetId="0">'Inputs'!$A$1:$N$28</definedName>
    <definedName name="_xlnm.Print_Area" localSheetId="1">'Segments'!$A$1:$N$136</definedName>
    <definedName name="RSU">'Inputs'!$D$26</definedName>
    <definedName name="Share_Price">'Inputs'!$F$19</definedName>
    <definedName name="Ticker">'Inputs'!$F$6</definedName>
    <definedName name="Units">'Inputs'!$F$11</definedName>
    <definedName name="Valuation_Date">'Inputs'!$F$8</definedName>
  </definedNames>
  <calcPr calcMode="manual" fullCalcOnLoad="1" iterate="1" iterateCount="100" iterateDelta="0.001"/>
</workbook>
</file>

<file path=xl/comments2.xml><?xml version="1.0" encoding="utf-8"?>
<comments xmlns="http://schemas.openxmlformats.org/spreadsheetml/2006/main">
  <authors>
    <author>BIWS</author>
    <author>Breaking Into Wall Street</author>
  </authors>
  <commentList>
    <comment ref="D87" authorId="0">
      <text>
        <r>
          <rPr>
            <b/>
            <sz val="9"/>
            <rFont val="Tahoma"/>
            <family val="2"/>
          </rPr>
          <t>BIWS:</t>
        </r>
        <r>
          <rPr>
            <sz val="9"/>
            <rFont val="Tahoma"/>
            <family val="2"/>
          </rPr>
          <t xml:space="preserve">
Estimate from dev spending in older 10-K and investor presentation pg. 65.</t>
        </r>
      </text>
    </comment>
    <comment ref="D106" authorId="0">
      <text>
        <r>
          <rPr>
            <b/>
            <sz val="9"/>
            <rFont val="Tahoma"/>
            <family val="2"/>
          </rPr>
          <t>BIWS:</t>
        </r>
        <r>
          <rPr>
            <sz val="9"/>
            <rFont val="Tahoma"/>
            <family val="2"/>
          </rPr>
          <t xml:space="preserve">
Estimate from dev spending in older 10-K and investor presentation pg. 65.</t>
        </r>
      </text>
    </comment>
    <comment ref="F106" authorId="1">
      <text>
        <r>
          <rPr>
            <b/>
            <sz val="9"/>
            <rFont val="Tahoma"/>
            <family val="2"/>
          </rPr>
          <t>BIWS:</t>
        </r>
        <r>
          <rPr>
            <sz val="9"/>
            <rFont val="Tahoma"/>
            <family val="2"/>
          </rPr>
          <t xml:space="preserve">
Estimate from pg. 65 of investor presentation.</t>
        </r>
      </text>
    </comment>
    <comment ref="G106" authorId="1">
      <text>
        <r>
          <rPr>
            <b/>
            <sz val="9"/>
            <rFont val="Tahoma"/>
            <family val="2"/>
          </rPr>
          <t>BIWS:</t>
        </r>
        <r>
          <rPr>
            <sz val="9"/>
            <rFont val="Tahoma"/>
            <family val="2"/>
          </rPr>
          <t xml:space="preserve">
Estimate from pg. 67 of investor presentation - 2010 YTD number as of end of November.</t>
        </r>
      </text>
    </comment>
  </commentList>
</comments>
</file>

<file path=xl/comments3.xml><?xml version="1.0" encoding="utf-8"?>
<comments xmlns="http://schemas.openxmlformats.org/spreadsheetml/2006/main">
  <authors>
    <author>Breaking Into Wall Street</author>
  </authors>
  <commentList>
    <comment ref="F178" authorId="0">
      <text>
        <r>
          <rPr>
            <b/>
            <sz val="9"/>
            <rFont val="Tahoma"/>
            <family val="2"/>
          </rPr>
          <t>BIWS:</t>
        </r>
        <r>
          <rPr>
            <sz val="9"/>
            <rFont val="Tahoma"/>
            <family val="2"/>
          </rPr>
          <t xml:space="preserve">
Estimate from pg. 65 of investor presentation.</t>
        </r>
      </text>
    </comment>
    <comment ref="G178" authorId="0">
      <text>
        <r>
          <rPr>
            <b/>
            <sz val="9"/>
            <rFont val="Tahoma"/>
            <family val="2"/>
          </rPr>
          <t>BIWS:</t>
        </r>
        <r>
          <rPr>
            <sz val="9"/>
            <rFont val="Tahoma"/>
            <family val="2"/>
          </rPr>
          <t xml:space="preserve">
Estimate from pg. 67 of investor presentation - 2010 YTD number as of end of November.</t>
        </r>
      </text>
    </comment>
  </commentList>
</comments>
</file>

<file path=xl/sharedStrings.xml><?xml version="1.0" encoding="utf-8"?>
<sst xmlns="http://schemas.openxmlformats.org/spreadsheetml/2006/main" count="228" uniqueCount="195">
  <si>
    <t>Last Historical Year:</t>
  </si>
  <si>
    <t>Green indicates links from other worksheets.</t>
  </si>
  <si>
    <t>Valuation Date:</t>
  </si>
  <si>
    <t>Conversion Units:</t>
  </si>
  <si>
    <t>Diluted Shares:</t>
  </si>
  <si>
    <t>Exercise</t>
  </si>
  <si>
    <t>Price:</t>
  </si>
  <si>
    <t>Type:</t>
  </si>
  <si>
    <t>Current Share Price:</t>
  </si>
  <si>
    <t>Blue indicates hard-coded numbers and inputs.</t>
  </si>
  <si>
    <t>Common Shares Outstanding:</t>
  </si>
  <si>
    <t>Circularity Breaker:</t>
  </si>
  <si>
    <t>Stock, Option, Warrant &amp; RSU Information:</t>
  </si>
  <si>
    <t>Number:</t>
  </si>
  <si>
    <t>Dilution:</t>
  </si>
  <si>
    <t>Circularity:</t>
  </si>
  <si>
    <t>Black indicates formulas or text.</t>
  </si>
  <si>
    <t>Equity Value:</t>
  </si>
  <si>
    <t>RSU:</t>
  </si>
  <si>
    <t>Months in Year:</t>
  </si>
  <si>
    <t>($ in Millions Except Per Share Data)</t>
  </si>
  <si>
    <t>Balance Check:</t>
  </si>
  <si>
    <t>AvalonBay Communities, Inc.</t>
  </si>
  <si>
    <t>AVB</t>
  </si>
  <si>
    <t>Useful Life, Buildings and Improvements:</t>
  </si>
  <si>
    <t>Useful Life, Furniture, Fixtures &amp; Equipment:</t>
  </si>
  <si>
    <t>Minimum Cash Balance:</t>
  </si>
  <si>
    <t>Options - A:</t>
  </si>
  <si>
    <t>Options - B:</t>
  </si>
  <si>
    <t>DownREIT Units:</t>
  </si>
  <si>
    <t>Company Name:</t>
  </si>
  <si>
    <t>Company Ticker:</t>
  </si>
  <si>
    <t>Historical</t>
  </si>
  <si>
    <t>Projected</t>
  </si>
  <si>
    <t>Revenue:</t>
  </si>
  <si>
    <t>Rental and Other Income:</t>
  </si>
  <si>
    <t>Management, Development &amp; Other Fees:</t>
  </si>
  <si>
    <t>Total Revenue:</t>
  </si>
  <si>
    <t>Expenses:</t>
  </si>
  <si>
    <t>Property Operating Expenses:</t>
  </si>
  <si>
    <t>Property Taxes:</t>
  </si>
  <si>
    <t>Non-Property Operating Expenses:</t>
  </si>
  <si>
    <t>Investment Management Expense:</t>
  </si>
  <si>
    <t>Expensed Development &amp; Pursuit Costs:</t>
  </si>
  <si>
    <t>Interest Expense, Net:</t>
  </si>
  <si>
    <t>(Gain) / Loss on Debt Extinguishment:</t>
  </si>
  <si>
    <t>Depreciation from Continuing Operations:</t>
  </si>
  <si>
    <t>General &amp; Administrative:</t>
  </si>
  <si>
    <t>Impairment Loss - Land Holdings:</t>
  </si>
  <si>
    <t>Total Expenses:</t>
  </si>
  <si>
    <t>Earnings / (Loss) from Equity Investments:</t>
  </si>
  <si>
    <t>Gain / (Loss) on Sale of Land:</t>
  </si>
  <si>
    <t>Income from Continuing Operations:</t>
  </si>
  <si>
    <t>Discontinued Operations:</t>
  </si>
  <si>
    <t>Gain / (Loss) on Sale of Communities:</t>
  </si>
  <si>
    <t>Total Discontinued Operations:</t>
  </si>
  <si>
    <t>Net Income:</t>
  </si>
  <si>
    <t>NCI Loss / (Earnings):</t>
  </si>
  <si>
    <t>Preferred Stock Dividends:</t>
  </si>
  <si>
    <t>Net Income to Common:</t>
  </si>
  <si>
    <t>Earnings Per Basic Share:</t>
  </si>
  <si>
    <t>Continuing Ops. Income to Common:</t>
  </si>
  <si>
    <t>Discontinued Ops. Income to Common:</t>
  </si>
  <si>
    <t>Total Basic EPS to Common:</t>
  </si>
  <si>
    <t>Earnings Per Diluted Share:</t>
  </si>
  <si>
    <t>Total Diluted EPS to Common:</t>
  </si>
  <si>
    <t>Weighted Average Basic Shares:</t>
  </si>
  <si>
    <t>Weighted Average Diluted Shares:</t>
  </si>
  <si>
    <t>Income from Discontinued Operations:</t>
  </si>
  <si>
    <t>($ in Millions)</t>
  </si>
  <si>
    <t>Assets:</t>
  </si>
  <si>
    <t>Real Estate:</t>
  </si>
  <si>
    <t>Land:</t>
  </si>
  <si>
    <t>Buildings and Improvements:</t>
  </si>
  <si>
    <t>Furniture, Fixtures &amp; Equipment:</t>
  </si>
  <si>
    <t>Gross Real Estate Operating Assets:</t>
  </si>
  <si>
    <t>Less: Accumulated Depreciation:</t>
  </si>
  <si>
    <t>Net Operating Real Estate:</t>
  </si>
  <si>
    <t>Construction in Progress, Including Land:</t>
  </si>
  <si>
    <t>Land Held for Development:</t>
  </si>
  <si>
    <t>Real Estate Assets Held for Sale:</t>
  </si>
  <si>
    <t>Total Real Estate, Net:</t>
  </si>
  <si>
    <t>Cash &amp; Cash-Equivalents:</t>
  </si>
  <si>
    <t>Cash in Escrow:</t>
  </si>
  <si>
    <t>Resident Security Deposits:</t>
  </si>
  <si>
    <t>Investments in Equity Interests:</t>
  </si>
  <si>
    <t>Deferred Financing Fees, Net:</t>
  </si>
  <si>
    <t>Deferred Development Costs:</t>
  </si>
  <si>
    <t>Prepaid Expenses &amp; Other Assets:</t>
  </si>
  <si>
    <t>Total Assets:</t>
  </si>
  <si>
    <t>Liabilities &amp; Shareholders' Equity:</t>
  </si>
  <si>
    <t>Total Debt, Net of Discounts:</t>
  </si>
  <si>
    <t>Dividends Payable:</t>
  </si>
  <si>
    <t>Construction Payables:</t>
  </si>
  <si>
    <t>Accrued Expenses &amp; Other Liabilities:</t>
  </si>
  <si>
    <t>Accrued Interest Payable:</t>
  </si>
  <si>
    <t>Liabilities for RE Assets Held for Sale:</t>
  </si>
  <si>
    <t>Total Liabilities:</t>
  </si>
  <si>
    <t>Redeemable Noncontrolling Interests:</t>
  </si>
  <si>
    <t>Shareholders' Equity:</t>
  </si>
  <si>
    <t>Noncontrolling Interests:</t>
  </si>
  <si>
    <t>Preferred Stock:</t>
  </si>
  <si>
    <t>Common Stock &amp; APIC:</t>
  </si>
  <si>
    <t>Treasury Stock:</t>
  </si>
  <si>
    <t>Retained Earnings:</t>
  </si>
  <si>
    <t>Accumulated Other Comprehensive Loss:</t>
  </si>
  <si>
    <t>Total Shareholders' Equity:</t>
  </si>
  <si>
    <t>Total Liabilities &amp; SE:</t>
  </si>
  <si>
    <t>Operating Activities:</t>
  </si>
  <si>
    <t>Adjustments to Net Income and Non-Cash Charges:</t>
  </si>
  <si>
    <t>Depreciation:</t>
  </si>
  <si>
    <t>Depreciation from Discontinued Ops:</t>
  </si>
  <si>
    <t>Stock-Based Compensation:</t>
  </si>
  <si>
    <t>Equity Interest (Earnings) / Loss:</t>
  </si>
  <si>
    <t>Abandonment of Development:</t>
  </si>
  <si>
    <t>(Gain) / Loss on Sale of Real Estate Assets:</t>
  </si>
  <si>
    <t>Changes in Operating Assets &amp; Liabilities:</t>
  </si>
  <si>
    <t>Escrow Cash:</t>
  </si>
  <si>
    <t>Cash Flow from Operations:</t>
  </si>
  <si>
    <t>Investing Activities:</t>
  </si>
  <si>
    <t>Development &amp; Redevelopment:</t>
  </si>
  <si>
    <t>Acquisitions of Real Estate Assets:</t>
  </si>
  <si>
    <t>(Increase) / Decrease in Constr. in Progr.:</t>
  </si>
  <si>
    <t>(Increase) / Decrease in RE Assets for Sale:</t>
  </si>
  <si>
    <t>Capital Expenditures:</t>
  </si>
  <si>
    <t>Proceeds from Sale of Real Estate Assets:</t>
  </si>
  <si>
    <t>Increase / (Decrease) in Constr. Payables:</t>
  </si>
  <si>
    <t>Decrease in Construction Escrow Cash:</t>
  </si>
  <si>
    <t>Acquisition of Mortgage Note:</t>
  </si>
  <si>
    <t>(Increase) / Decrease in Equity Interests:</t>
  </si>
  <si>
    <t>Cash Flow from Investing:</t>
  </si>
  <si>
    <t>Financing Activities:</t>
  </si>
  <si>
    <t>Issuance of Common Stock:</t>
  </si>
  <si>
    <t>Repurchases of Common Stock:</t>
  </si>
  <si>
    <t>Preferred Issuances / (Redemptions):</t>
  </si>
  <si>
    <t>Dividends Paid:</t>
  </si>
  <si>
    <t>Payment of Deferred Financing Fees:</t>
  </si>
  <si>
    <t>Redemption of Minority Units for Cash:</t>
  </si>
  <si>
    <t>Changes to Held for Sale RE Liabilities:</t>
  </si>
  <si>
    <t>Distributions to DownREIT Unitholders:</t>
  </si>
  <si>
    <t>Distributions to JV &amp; Profit-Share Partners:</t>
  </si>
  <si>
    <t>Cash Flow from Financing:</t>
  </si>
  <si>
    <t>Debt Issuances / Repayments:</t>
  </si>
  <si>
    <t>Revolver Borrowings / (Repayments):</t>
  </si>
  <si>
    <t>Mortgage Issuance / Constr. Loan Draws:</t>
  </si>
  <si>
    <t>Repayments of Mortgage Notes Payable:</t>
  </si>
  <si>
    <t>Issuance of Unsecured Notes:</t>
  </si>
  <si>
    <t>Repayment of Unsecured Notes:</t>
  </si>
  <si>
    <t>Cash Flow from Debt:</t>
  </si>
  <si>
    <t>FX Rate and Miscellaneous Changes:</t>
  </si>
  <si>
    <t>Cash Increase / (Decrease):</t>
  </si>
  <si>
    <t>Beginning Cash:</t>
  </si>
  <si>
    <t>Ending Cash:</t>
  </si>
  <si>
    <t>(Increase) / Decrease in Assets:</t>
  </si>
  <si>
    <t>Increase / (Decrease) in Liabilities:</t>
  </si>
  <si>
    <t>Amort. of Financing Fees &amp; Debt Premium:</t>
  </si>
  <si>
    <t>Revenue by Segment:</t>
  </si>
  <si>
    <t>Established Communities:</t>
  </si>
  <si>
    <t>Other Stabilized Communities:</t>
  </si>
  <si>
    <t>Development/Redevelopment:</t>
  </si>
  <si>
    <t>Acquisitions:</t>
  </si>
  <si>
    <t>Non-Allocated:</t>
  </si>
  <si>
    <t>Property-Level Expenses:</t>
  </si>
  <si>
    <t>Operating Expenses:</t>
  </si>
  <si>
    <t>Net Operating Income:</t>
  </si>
  <si>
    <t>Gross Real Estate Operating</t>
  </si>
  <si>
    <t>Assets (from Balance Sheet):</t>
  </si>
  <si>
    <t>Revenue Growth:</t>
  </si>
  <si>
    <t>Net Operating Income Margin:</t>
  </si>
  <si>
    <t>NOI Growth Rate:</t>
  </si>
  <si>
    <t>OpEx % Total:</t>
  </si>
  <si>
    <t>Trailing Portfolio Cap Rate:</t>
  </si>
  <si>
    <t>Gross Real Estate:</t>
  </si>
  <si>
    <t>Implied Capitalization Rate:</t>
  </si>
  <si>
    <t>Same-Store Rental Growth:</t>
  </si>
  <si>
    <t>NOI Margin:</t>
  </si>
  <si>
    <t>Capitalization Rate:</t>
  </si>
  <si>
    <t>% CapEx Growth:</t>
  </si>
  <si>
    <t>CapEx Allocation Based on Gross Real Estate Assets:</t>
  </si>
  <si>
    <t>Development/Redevelopment Communities:</t>
  </si>
  <si>
    <t>Under Development Additions to Gross Real Estate:</t>
  </si>
  <si>
    <t>Reclassify Previous Development to Other Stabilized:</t>
  </si>
  <si>
    <t>Net Change to Gross Real Estate:</t>
  </si>
  <si>
    <t>Dev/Redev. Spending:</t>
  </si>
  <si>
    <t>Growth in Spending:</t>
  </si>
  <si>
    <t>Acquired Real Estate:</t>
  </si>
  <si>
    <t>Estimated Capitalization Rate:</t>
  </si>
  <si>
    <t>Asset Sales Net Proceeds:</t>
  </si>
  <si>
    <t>Gain / (Loss) on Sale of RE Assets:</t>
  </si>
  <si>
    <t>Gain / (Loss) % Net Proceeds:</t>
  </si>
  <si>
    <t>Cap Rate (Other Stabilized Average):</t>
  </si>
  <si>
    <t>Rental Income:</t>
  </si>
  <si>
    <t>Operating &amp; Other Expenses:</t>
  </si>
  <si>
    <t>Depreciation % Net Book Value:</t>
  </si>
  <si>
    <t>Book Value of Dispositions: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</si>
</sst>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%;[Red]\(0.0%\)"/>
    <numFmt numFmtId="167" formatCode="_(&quot;$&quot;* #,##0.0_);_(&quot;$&quot;* \(#,##0.0\);_(&quot;$&quot;* &quot;-&quot;?_);_(@_)"/>
    <numFmt numFmtId="168" formatCode="_(* #,##0.0_);_(* \(#,##0.0\);_(* &quot;-&quot;?_);_(@_)"/>
    <numFmt numFmtId="169" formatCode="&quot;Yes&quot;;;&quot;No&quot;"/>
    <numFmt numFmtId="170" formatCode="_(* #,##0.000_);_(* \(#,##0.000\);_(* &quot;-&quot;???_);_(@_)"/>
    <numFmt numFmtId="171" formatCode="0.0%;\(0.0%\)"/>
    <numFmt numFmtId="172" formatCode="yyyy"/>
    <numFmt numFmtId="173" formatCode="0.0\ \x;[Red]0.0\ \x"/>
    <numFmt numFmtId="174" formatCode="_(&quot;$&quot;* #,##0.000_);_(&quot;$&quot;* \(#,##0.000\);_(&quot;$&quot;* &quot;-&quot;???_);_(@_)"/>
    <numFmt numFmtId="175" formatCode="0.0"/>
    <numFmt numFmtId="176" formatCode="&quot;$&quot;#,##0"/>
    <numFmt numFmtId="177" formatCode="_(&quot;$&quot;* #,##0.0000_);_(&quot;$&quot;* \(#,##0.0000\);_(&quot;$&quot;* &quot;-&quot;????_);_(@_)"/>
    <numFmt numFmtId="178" formatCode="0_);\(0\)"/>
    <numFmt numFmtId="179" formatCode="#,##0_)&quot;years&quot;;\(#,##0\)&quot;years&quot;"/>
    <numFmt numFmtId="180" formatCode="[$-409]dddd\,\ mmmm\ dd\,\ yyyy"/>
    <numFmt numFmtId="181" formatCode="0.0000000000000000%"/>
    <numFmt numFmtId="182" formatCode="0.0000%"/>
    <numFmt numFmtId="183" formatCode="#,##0.000_);\(#,##0.000\)"/>
    <numFmt numFmtId="184" formatCode="&quot;$&quot;#,##0_);\(&quot;$&quot;#,##0\);&quot;OK!&quot;;&quot;ERROR&quot;"/>
    <numFmt numFmtId="185" formatCode="&quot;$&quot;#,##0.00_);\(&quot;$&quot;#,##0.00\);&quot;OK!&quot;;&quot;ERROR&quot;"/>
    <numFmt numFmtId="186" formatCode="0.0\ \x"/>
    <numFmt numFmtId="187" formatCode="0.000"/>
    <numFmt numFmtId="188" formatCode="&quot;Yes&quot;;&quot;Yes&quot;;&quot;No&quot;"/>
    <numFmt numFmtId="189" formatCode="0.00%;\(0.00%\)"/>
    <numFmt numFmtId="190" formatCode="0%;\(0%\)"/>
    <numFmt numFmtId="191" formatCode="_(* #,##0.0000_);_(* \(#,##0.0000\);_(* &quot;-&quot;????_);_(@_)"/>
    <numFmt numFmtId="192" formatCode="m/d/yyyy;@"/>
    <numFmt numFmtId="193" formatCode="\$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9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u val="single"/>
      <sz val="11"/>
      <color indexed="9"/>
      <name val="Calibri"/>
      <family val="2"/>
    </font>
    <font>
      <u val="single"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sz val="11"/>
      <color theme="4"/>
      <name val="Calibri"/>
      <family val="2"/>
    </font>
    <font>
      <sz val="11"/>
      <color rgb="FF00B050"/>
      <name val="Calibri"/>
      <family val="2"/>
    </font>
    <font>
      <b/>
      <sz val="11"/>
      <color theme="4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49" fillId="0" borderId="0" xfId="0" applyFont="1" applyAlignment="1">
      <alignment/>
    </xf>
    <xf numFmtId="1" fontId="27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41" fontId="54" fillId="0" borderId="0" xfId="0" applyNumberFormat="1" applyFont="1" applyBorder="1" applyAlignment="1">
      <alignment/>
    </xf>
    <xf numFmtId="41" fontId="2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44" fontId="54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44" fontId="54" fillId="0" borderId="13" xfId="0" applyNumberFormat="1" applyFont="1" applyBorder="1" applyAlignment="1">
      <alignment/>
    </xf>
    <xf numFmtId="170" fontId="54" fillId="0" borderId="0" xfId="0" applyNumberFormat="1" applyFont="1" applyBorder="1" applyAlignment="1">
      <alignment/>
    </xf>
    <xf numFmtId="168" fontId="54" fillId="0" borderId="0" xfId="0" applyNumberFormat="1" applyFont="1" applyBorder="1" applyAlignment="1">
      <alignment/>
    </xf>
    <xf numFmtId="0" fontId="9" fillId="33" borderId="14" xfId="0" applyFont="1" applyFill="1" applyBorder="1" applyAlignment="1">
      <alignment horizontal="left"/>
    </xf>
    <xf numFmtId="14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28" fillId="33" borderId="13" xfId="0" applyFont="1" applyFill="1" applyBorder="1" applyAlignment="1">
      <alignment horizontal="left"/>
    </xf>
    <xf numFmtId="0" fontId="29" fillId="33" borderId="13" xfId="0" applyFont="1" applyFill="1" applyBorder="1" applyAlignment="1">
      <alignment horizontal="left"/>
    </xf>
    <xf numFmtId="0" fontId="29" fillId="33" borderId="17" xfId="0" applyFont="1" applyFill="1" applyBorder="1" applyAlignment="1">
      <alignment horizontal="left"/>
    </xf>
    <xf numFmtId="168" fontId="30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51" fillId="0" borderId="10" xfId="0" applyNumberFormat="1" applyFont="1" applyBorder="1" applyAlignment="1">
      <alignment/>
    </xf>
    <xf numFmtId="165" fontId="51" fillId="0" borderId="0" xfId="0" applyNumberFormat="1" applyFont="1" applyBorder="1" applyAlignment="1">
      <alignment/>
    </xf>
    <xf numFmtId="14" fontId="27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69" fontId="54" fillId="0" borderId="0" xfId="0" applyNumberFormat="1" applyFont="1" applyBorder="1" applyAlignment="1">
      <alignment horizontal="right"/>
    </xf>
    <xf numFmtId="170" fontId="27" fillId="0" borderId="0" xfId="0" applyNumberFormat="1" applyFont="1" applyBorder="1" applyAlignment="1">
      <alignment/>
    </xf>
    <xf numFmtId="0" fontId="49" fillId="0" borderId="15" xfId="0" applyFon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41" fontId="55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1" fontId="27" fillId="0" borderId="12" xfId="0" applyNumberFormat="1" applyFont="1" applyBorder="1" applyAlignment="1">
      <alignment/>
    </xf>
    <xf numFmtId="42" fontId="49" fillId="0" borderId="18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9" fillId="0" borderId="0" xfId="0" applyFont="1" applyBorder="1" applyAlignment="1">
      <alignment horizontal="centerContinuous"/>
    </xf>
    <xf numFmtId="0" fontId="49" fillId="0" borderId="12" xfId="0" applyFont="1" applyBorder="1" applyAlignment="1">
      <alignment horizontal="centerContinuous"/>
    </xf>
    <xf numFmtId="0" fontId="0" fillId="0" borderId="11" xfId="0" applyFont="1" applyBorder="1" applyAlignment="1">
      <alignment horizontal="left"/>
    </xf>
    <xf numFmtId="172" fontId="27" fillId="0" borderId="18" xfId="0" applyNumberFormat="1" applyFont="1" applyBorder="1" applyAlignment="1">
      <alignment horizontal="center"/>
    </xf>
    <xf numFmtId="172" fontId="30" fillId="0" borderId="18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2" fontId="56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left" indent="1"/>
    </xf>
    <xf numFmtId="41" fontId="54" fillId="0" borderId="0" xfId="0" applyNumberFormat="1" applyFont="1" applyFill="1" applyBorder="1" applyAlignment="1">
      <alignment/>
    </xf>
    <xf numFmtId="41" fontId="56" fillId="0" borderId="0" xfId="0" applyNumberFormat="1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41" fontId="49" fillId="0" borderId="13" xfId="0" applyNumberFormat="1" applyFont="1" applyFill="1" applyBorder="1" applyAlignment="1">
      <alignment/>
    </xf>
    <xf numFmtId="42" fontId="52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49" fillId="0" borderId="0" xfId="0" applyNumberFormat="1" applyFont="1" applyFill="1" applyBorder="1" applyAlignment="1">
      <alignment/>
    </xf>
    <xf numFmtId="41" fontId="55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1" fontId="27" fillId="0" borderId="0" xfId="0" applyNumberFormat="1" applyFont="1" applyFill="1" applyBorder="1" applyAlignment="1">
      <alignment/>
    </xf>
    <xf numFmtId="41" fontId="3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41" fontId="49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56" fillId="0" borderId="0" xfId="0" applyNumberFormat="1" applyFont="1" applyBorder="1" applyAlignment="1">
      <alignment/>
    </xf>
    <xf numFmtId="42" fontId="49" fillId="0" borderId="0" xfId="0" applyNumberFormat="1" applyFont="1" applyBorder="1" applyAlignment="1">
      <alignment/>
    </xf>
    <xf numFmtId="0" fontId="0" fillId="0" borderId="10" xfId="0" applyBorder="1" applyAlignment="1">
      <alignment horizontal="left" indent="1"/>
    </xf>
    <xf numFmtId="0" fontId="49" fillId="0" borderId="14" xfId="0" applyFont="1" applyBorder="1" applyAlignment="1">
      <alignment/>
    </xf>
    <xf numFmtId="0" fontId="0" fillId="0" borderId="13" xfId="0" applyBorder="1" applyAlignment="1">
      <alignment/>
    </xf>
    <xf numFmtId="41" fontId="49" fillId="0" borderId="13" xfId="0" applyNumberFormat="1" applyFont="1" applyBorder="1" applyAlignment="1">
      <alignment/>
    </xf>
    <xf numFmtId="44" fontId="27" fillId="0" borderId="0" xfId="0" applyNumberFormat="1" applyFont="1" applyBorder="1" applyAlignment="1">
      <alignment/>
    </xf>
    <xf numFmtId="44" fontId="30" fillId="0" borderId="0" xfId="0" applyNumberFormat="1" applyFont="1" applyBorder="1" applyAlignment="1">
      <alignment/>
    </xf>
    <xf numFmtId="43" fontId="27" fillId="0" borderId="0" xfId="0" applyNumberFormat="1" applyFont="1" applyBorder="1" applyAlignment="1">
      <alignment/>
    </xf>
    <xf numFmtId="168" fontId="56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8" fontId="54" fillId="0" borderId="12" xfId="0" applyNumberFormat="1" applyFont="1" applyBorder="1" applyAlignment="1">
      <alignment/>
    </xf>
    <xf numFmtId="168" fontId="56" fillId="0" borderId="12" xfId="0" applyNumberFormat="1" applyFont="1" applyBorder="1" applyAlignment="1">
      <alignment/>
    </xf>
    <xf numFmtId="168" fontId="27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49" fillId="0" borderId="14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42" fontId="27" fillId="0" borderId="0" xfId="0" applyNumberFormat="1" applyFont="1" applyBorder="1" applyAlignment="1">
      <alignment/>
    </xf>
    <xf numFmtId="0" fontId="49" fillId="0" borderId="14" xfId="0" applyFont="1" applyBorder="1" applyAlignment="1">
      <alignment horizontal="left"/>
    </xf>
    <xf numFmtId="42" fontId="0" fillId="0" borderId="0" xfId="0" applyNumberFormat="1" applyBorder="1" applyAlignment="1">
      <alignment/>
    </xf>
    <xf numFmtId="0" fontId="49" fillId="0" borderId="1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42" fontId="54" fillId="0" borderId="0" xfId="0" applyNumberFormat="1" applyFont="1" applyBorder="1" applyAlignment="1">
      <alignment/>
    </xf>
    <xf numFmtId="42" fontId="56" fillId="0" borderId="0" xfId="0" applyNumberFormat="1" applyFont="1" applyBorder="1" applyAlignment="1">
      <alignment/>
    </xf>
    <xf numFmtId="42" fontId="49" fillId="0" borderId="13" xfId="0" applyNumberFormat="1" applyFont="1" applyBorder="1" applyAlignment="1">
      <alignment/>
    </xf>
    <xf numFmtId="42" fontId="49" fillId="0" borderId="12" xfId="0" applyNumberFormat="1" applyFont="1" applyBorder="1" applyAlignment="1">
      <alignment/>
    </xf>
    <xf numFmtId="42" fontId="30" fillId="0" borderId="0" xfId="0" applyNumberFormat="1" applyFont="1" applyBorder="1" applyAlignment="1">
      <alignment/>
    </xf>
    <xf numFmtId="41" fontId="3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1" fontId="27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42" fontId="56" fillId="0" borderId="18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indent="1"/>
    </xf>
    <xf numFmtId="171" fontId="49" fillId="0" borderId="0" xfId="0" applyNumberFormat="1" applyFont="1" applyBorder="1" applyAlignment="1">
      <alignment/>
    </xf>
    <xf numFmtId="0" fontId="0" fillId="0" borderId="13" xfId="0" applyBorder="1" applyAlignment="1">
      <alignment horizontal="left" indent="1"/>
    </xf>
    <xf numFmtId="43" fontId="54" fillId="0" borderId="13" xfId="0" applyNumberFormat="1" applyFont="1" applyBorder="1" applyAlignment="1">
      <alignment/>
    </xf>
    <xf numFmtId="172" fontId="27" fillId="0" borderId="12" xfId="0" applyNumberFormat="1" applyFont="1" applyBorder="1" applyAlignment="1">
      <alignment horizontal="center"/>
    </xf>
    <xf numFmtId="41" fontId="5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2" fontId="54" fillId="0" borderId="0" xfId="0" applyNumberFormat="1" applyFont="1" applyFill="1" applyBorder="1" applyAlignment="1">
      <alignment/>
    </xf>
    <xf numFmtId="41" fontId="30" fillId="0" borderId="13" xfId="0" applyNumberFormat="1" applyFont="1" applyBorder="1" applyAlignment="1">
      <alignment/>
    </xf>
    <xf numFmtId="171" fontId="27" fillId="0" borderId="0" xfId="0" applyNumberFormat="1" applyFont="1" applyFill="1" applyBorder="1" applyAlignment="1">
      <alignment/>
    </xf>
    <xf numFmtId="171" fontId="30" fillId="0" borderId="0" xfId="0" applyNumberFormat="1" applyFont="1" applyFill="1" applyBorder="1" applyAlignment="1">
      <alignment/>
    </xf>
    <xf numFmtId="168" fontId="27" fillId="0" borderId="0" xfId="0" applyNumberFormat="1" applyFont="1" applyBorder="1" applyAlignment="1">
      <alignment/>
    </xf>
    <xf numFmtId="172" fontId="27" fillId="0" borderId="0" xfId="0" applyNumberFormat="1" applyFont="1" applyBorder="1" applyAlignment="1">
      <alignment horizontal="center"/>
    </xf>
    <xf numFmtId="172" fontId="30" fillId="0" borderId="0" xfId="0" applyNumberFormat="1" applyFont="1" applyBorder="1" applyAlignment="1">
      <alignment horizontal="center"/>
    </xf>
    <xf numFmtId="42" fontId="30" fillId="0" borderId="13" xfId="0" applyNumberFormat="1" applyFont="1" applyBorder="1" applyAlignment="1">
      <alignment/>
    </xf>
    <xf numFmtId="171" fontId="27" fillId="0" borderId="12" xfId="0" applyNumberFormat="1" applyFont="1" applyFill="1" applyBorder="1" applyAlignment="1">
      <alignment/>
    </xf>
    <xf numFmtId="171" fontId="30" fillId="0" borderId="12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9" fillId="0" borderId="0" xfId="0" applyNumberFormat="1" applyFont="1" applyAlignment="1">
      <alignment/>
    </xf>
    <xf numFmtId="0" fontId="0" fillId="0" borderId="12" xfId="0" applyFill="1" applyBorder="1" applyAlignment="1">
      <alignment/>
    </xf>
    <xf numFmtId="44" fontId="55" fillId="0" borderId="0" xfId="0" applyNumberFormat="1" applyFont="1" applyBorder="1" applyAlignment="1">
      <alignment/>
    </xf>
    <xf numFmtId="0" fontId="49" fillId="0" borderId="14" xfId="0" applyFont="1" applyBorder="1" applyAlignment="1">
      <alignment horizontal="left" indent="1"/>
    </xf>
    <xf numFmtId="168" fontId="49" fillId="0" borderId="13" xfId="0" applyNumberFormat="1" applyFont="1" applyBorder="1" applyAlignment="1">
      <alignment/>
    </xf>
    <xf numFmtId="168" fontId="49" fillId="0" borderId="0" xfId="0" applyNumberFormat="1" applyFont="1" applyBorder="1" applyAlignment="1">
      <alignment/>
    </xf>
    <xf numFmtId="168" fontId="0" fillId="0" borderId="12" xfId="0" applyNumberFormat="1" applyBorder="1" applyAlignment="1">
      <alignment/>
    </xf>
    <xf numFmtId="168" fontId="49" fillId="0" borderId="12" xfId="0" applyNumberFormat="1" applyFont="1" applyBorder="1" applyAlignment="1">
      <alignment/>
    </xf>
    <xf numFmtId="0" fontId="49" fillId="0" borderId="14" xfId="0" applyFont="1" applyBorder="1" applyAlignment="1">
      <alignment horizontal="left" indent="2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71" fontId="55" fillId="0" borderId="0" xfId="0" applyNumberFormat="1" applyFont="1" applyFill="1" applyBorder="1" applyAlignment="1">
      <alignment/>
    </xf>
    <xf numFmtId="171" fontId="52" fillId="0" borderId="0" xfId="0" applyNumberFormat="1" applyFont="1" applyFill="1" applyBorder="1" applyAlignment="1">
      <alignment/>
    </xf>
    <xf numFmtId="41" fontId="52" fillId="0" borderId="0" xfId="0" applyNumberFormat="1" applyFont="1" applyFill="1" applyBorder="1" applyAlignment="1">
      <alignment/>
    </xf>
    <xf numFmtId="44" fontId="55" fillId="0" borderId="0" xfId="0" applyNumberFormat="1" applyFont="1" applyFill="1" applyBorder="1" applyAlignment="1">
      <alignment/>
    </xf>
    <xf numFmtId="44" fontId="52" fillId="0" borderId="0" xfId="0" applyNumberFormat="1" applyFont="1" applyFill="1" applyBorder="1" applyAlignment="1">
      <alignment/>
    </xf>
    <xf numFmtId="43" fontId="55" fillId="0" borderId="0" xfId="0" applyNumberFormat="1" applyFont="1" applyFill="1" applyBorder="1" applyAlignment="1">
      <alignment/>
    </xf>
    <xf numFmtId="43" fontId="52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49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49" fillId="0" borderId="12" xfId="0" applyNumberFormat="1" applyFont="1" applyBorder="1" applyAlignment="1">
      <alignment/>
    </xf>
    <xf numFmtId="173" fontId="0" fillId="0" borderId="12" xfId="0" applyNumberFormat="1" applyFont="1" applyBorder="1" applyAlignment="1">
      <alignment/>
    </xf>
    <xf numFmtId="44" fontId="3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49" fillId="0" borderId="0" xfId="0" applyFont="1" applyBorder="1" applyAlignment="1">
      <alignment horizontal="left"/>
    </xf>
    <xf numFmtId="43" fontId="30" fillId="0" borderId="0" xfId="0" applyNumberFormat="1" applyFont="1" applyBorder="1" applyAlignment="1">
      <alignment/>
    </xf>
    <xf numFmtId="42" fontId="30" fillId="0" borderId="13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0" fontId="49" fillId="0" borderId="0" xfId="0" applyFont="1" applyBorder="1" applyAlignment="1">
      <alignment horizontal="left" indent="1"/>
    </xf>
    <xf numFmtId="42" fontId="0" fillId="0" borderId="0" xfId="0" applyNumberFormat="1" applyFont="1" applyBorder="1" applyAlignment="1">
      <alignment/>
    </xf>
    <xf numFmtId="171" fontId="54" fillId="0" borderId="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2" fontId="27" fillId="0" borderId="0" xfId="0" applyNumberFormat="1" applyFont="1" applyFill="1" applyBorder="1" applyAlignment="1">
      <alignment/>
    </xf>
    <xf numFmtId="42" fontId="30" fillId="0" borderId="0" xfId="0" applyNumberFormat="1" applyFont="1" applyFill="1" applyBorder="1" applyAlignment="1">
      <alignment/>
    </xf>
    <xf numFmtId="41" fontId="54" fillId="0" borderId="12" xfId="0" applyNumberFormat="1" applyFont="1" applyFill="1" applyBorder="1" applyAlignment="1">
      <alignment/>
    </xf>
    <xf numFmtId="41" fontId="56" fillId="0" borderId="12" xfId="0" applyNumberFormat="1" applyFont="1" applyFill="1" applyBorder="1" applyAlignment="1">
      <alignment/>
    </xf>
    <xf numFmtId="171" fontId="54" fillId="0" borderId="12" xfId="0" applyNumberFormat="1" applyFont="1" applyBorder="1" applyAlignment="1">
      <alignment/>
    </xf>
    <xf numFmtId="41" fontId="0" fillId="0" borderId="12" xfId="0" applyNumberFormat="1" applyBorder="1" applyAlignment="1">
      <alignment/>
    </xf>
    <xf numFmtId="0" fontId="0" fillId="0" borderId="0" xfId="0" applyBorder="1" applyAlignment="1">
      <alignment horizontal="left" indent="1"/>
    </xf>
    <xf numFmtId="171" fontId="0" fillId="0" borderId="12" xfId="0" applyNumberFormat="1" applyFont="1" applyBorder="1" applyAlignment="1">
      <alignment/>
    </xf>
    <xf numFmtId="42" fontId="0" fillId="0" borderId="0" xfId="0" applyNumberFormat="1" applyFill="1" applyBorder="1" applyAlignment="1">
      <alignment/>
    </xf>
    <xf numFmtId="42" fontId="49" fillId="0" borderId="13" xfId="0" applyNumberFormat="1" applyFont="1" applyFill="1" applyBorder="1" applyAlignment="1">
      <alignment/>
    </xf>
    <xf numFmtId="0" fontId="49" fillId="0" borderId="19" xfId="0" applyFont="1" applyBorder="1" applyAlignment="1">
      <alignment horizontal="left"/>
    </xf>
    <xf numFmtId="171" fontId="49" fillId="0" borderId="12" xfId="0" applyNumberFormat="1" applyFont="1" applyBorder="1" applyAlignment="1">
      <alignment/>
    </xf>
    <xf numFmtId="172" fontId="27" fillId="0" borderId="13" xfId="0" applyNumberFormat="1" applyFont="1" applyBorder="1" applyAlignment="1">
      <alignment horizontal="center"/>
    </xf>
    <xf numFmtId="172" fontId="3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1" fontId="27" fillId="0" borderId="13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1" fontId="0" fillId="0" borderId="12" xfId="0" applyNumberFormat="1" applyBorder="1" applyAlignment="1">
      <alignment/>
    </xf>
    <xf numFmtId="0" fontId="49" fillId="0" borderId="14" xfId="0" applyFont="1" applyBorder="1" applyAlignment="1">
      <alignment horizontal="left"/>
    </xf>
    <xf numFmtId="41" fontId="27" fillId="0" borderId="13" xfId="0" applyNumberFormat="1" applyFont="1" applyBorder="1" applyAlignment="1">
      <alignment/>
    </xf>
    <xf numFmtId="41" fontId="30" fillId="0" borderId="13" xfId="0" applyNumberFormat="1" applyFont="1" applyBorder="1" applyAlignment="1">
      <alignment/>
    </xf>
    <xf numFmtId="10" fontId="54" fillId="0" borderId="0" xfId="0" applyNumberFormat="1" applyFont="1" applyBorder="1" applyAlignment="1">
      <alignment/>
    </xf>
    <xf numFmtId="10" fontId="54" fillId="0" borderId="0" xfId="0" applyNumberFormat="1" applyFont="1" applyFill="1" applyBorder="1" applyAlignment="1">
      <alignment/>
    </xf>
    <xf numFmtId="10" fontId="27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0" fontId="57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0" fillId="0" borderId="0" xfId="0" applyFont="1" applyBorder="1" applyAlignment="1">
      <alignment/>
    </xf>
    <xf numFmtId="10" fontId="56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54" fillId="0" borderId="0" xfId="0" applyNumberFormat="1" applyFont="1" applyBorder="1" applyAlignment="1">
      <alignment/>
    </xf>
    <xf numFmtId="10" fontId="54" fillId="0" borderId="15" xfId="0" applyNumberFormat="1" applyFont="1" applyFill="1" applyBorder="1" applyAlignment="1">
      <alignment/>
    </xf>
    <xf numFmtId="10" fontId="0" fillId="0" borderId="15" xfId="0" applyNumberFormat="1" applyBorder="1" applyAlignment="1">
      <alignment/>
    </xf>
    <xf numFmtId="167" fontId="27" fillId="0" borderId="15" xfId="0" applyNumberFormat="1" applyFont="1" applyBorder="1" applyAlignment="1">
      <alignment/>
    </xf>
    <xf numFmtId="10" fontId="0" fillId="0" borderId="15" xfId="0" applyNumberFormat="1" applyFill="1" applyBorder="1" applyAlignment="1">
      <alignment/>
    </xf>
    <xf numFmtId="42" fontId="0" fillId="0" borderId="15" xfId="0" applyNumberFormat="1" applyBorder="1" applyAlignment="1">
      <alignment/>
    </xf>
    <xf numFmtId="41" fontId="0" fillId="0" borderId="15" xfId="0" applyNumberFormat="1" applyBorder="1" applyAlignment="1">
      <alignment/>
    </xf>
    <xf numFmtId="42" fontId="49" fillId="0" borderId="17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0" fontId="54" fillId="0" borderId="10" xfId="0" applyNumberFormat="1" applyFont="1" applyFill="1" applyBorder="1" applyAlignment="1">
      <alignment/>
    </xf>
    <xf numFmtId="10" fontId="0" fillId="0" borderId="10" xfId="0" applyNumberFormat="1" applyBorder="1" applyAlignment="1">
      <alignment/>
    </xf>
    <xf numFmtId="167" fontId="27" fillId="0" borderId="10" xfId="0" applyNumberFormat="1" applyFont="1" applyBorder="1" applyAlignment="1">
      <alignment/>
    </xf>
    <xf numFmtId="10" fontId="0" fillId="0" borderId="10" xfId="0" applyNumberFormat="1" applyFill="1" applyBorder="1" applyAlignment="1">
      <alignment/>
    </xf>
    <xf numFmtId="42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2" fontId="49" fillId="0" borderId="10" xfId="0" applyNumberFormat="1" applyFont="1" applyBorder="1" applyAlignment="1">
      <alignment/>
    </xf>
    <xf numFmtId="0" fontId="29" fillId="0" borderId="10" xfId="0" applyFont="1" applyFill="1" applyBorder="1" applyAlignment="1">
      <alignment horizontal="left"/>
    </xf>
    <xf numFmtId="174" fontId="27" fillId="0" borderId="0" xfId="0" applyNumberFormat="1" applyFont="1" applyFill="1" applyBorder="1" applyAlignment="1">
      <alignment/>
    </xf>
    <xf numFmtId="171" fontId="54" fillId="0" borderId="0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184" fontId="49" fillId="0" borderId="0" xfId="0" applyNumberFormat="1" applyFont="1" applyBorder="1" applyAlignment="1">
      <alignment/>
    </xf>
    <xf numFmtId="185" fontId="49" fillId="0" borderId="0" xfId="0" applyNumberFormat="1" applyFont="1" applyBorder="1" applyAlignment="1">
      <alignment/>
    </xf>
    <xf numFmtId="169" fontId="54" fillId="0" borderId="13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69" fontId="54" fillId="0" borderId="0" xfId="0" applyNumberFormat="1" applyFont="1" applyBorder="1" applyAlignment="1">
      <alignment horizontal="center"/>
    </xf>
    <xf numFmtId="171" fontId="0" fillId="0" borderId="18" xfId="0" applyNumberFormat="1" applyFont="1" applyBorder="1" applyAlignment="1">
      <alignment/>
    </xf>
    <xf numFmtId="171" fontId="49" fillId="0" borderId="18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49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1" fontId="55" fillId="0" borderId="12" xfId="0" applyNumberFormat="1" applyFont="1" applyFill="1" applyBorder="1" applyAlignment="1">
      <alignment/>
    </xf>
    <xf numFmtId="41" fontId="52" fillId="0" borderId="12" xfId="0" applyNumberFormat="1" applyFont="1" applyFill="1" applyBorder="1" applyAlignment="1">
      <alignment/>
    </xf>
    <xf numFmtId="164" fontId="27" fillId="0" borderId="0" xfId="0" applyNumberFormat="1" applyFont="1" applyBorder="1" applyAlignment="1">
      <alignment/>
    </xf>
    <xf numFmtId="42" fontId="30" fillId="0" borderId="18" xfId="0" applyNumberFormat="1" applyFont="1" applyBorder="1" applyAlignment="1">
      <alignment/>
    </xf>
    <xf numFmtId="42" fontId="30" fillId="0" borderId="18" xfId="0" applyNumberFormat="1" applyFont="1" applyFill="1" applyBorder="1" applyAlignment="1">
      <alignment/>
    </xf>
    <xf numFmtId="0" fontId="54" fillId="0" borderId="0" xfId="0" applyFont="1" applyBorder="1" applyAlignment="1">
      <alignment horizontal="right"/>
    </xf>
    <xf numFmtId="41" fontId="49" fillId="0" borderId="12" xfId="0" applyNumberFormat="1" applyFont="1" applyBorder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5" width="10.7109375" style="0" customWidth="1"/>
    <col min="6" max="6" width="11.8515625" style="0" customWidth="1"/>
    <col min="7" max="9" width="10.7109375" style="0" customWidth="1"/>
    <col min="10" max="11" width="11.8515625" style="0" customWidth="1"/>
    <col min="12" max="12" width="10.7109375" style="0" customWidth="1"/>
    <col min="13" max="13" width="2.7109375" style="0" customWidth="1"/>
    <col min="14" max="15" width="9.140625" style="0" customWidth="1"/>
  </cols>
  <sheetData>
    <row r="2" spans="2:15" ht="15">
      <c r="B2" s="22" t="str">
        <f>"Input and Assumptions - "&amp;TEXT(Company_Name,"")</f>
        <v>Input and Assumptions - AvalonBay Communities, Inc.</v>
      </c>
      <c r="C2" s="30"/>
      <c r="D2" s="30"/>
      <c r="E2" s="30"/>
      <c r="F2" s="31"/>
      <c r="G2" s="31"/>
      <c r="H2" s="31"/>
      <c r="I2" s="31"/>
      <c r="J2" s="31"/>
      <c r="K2" s="31"/>
      <c r="L2" s="31"/>
      <c r="M2" s="32"/>
      <c r="N2" s="34"/>
      <c r="O2" s="35"/>
    </row>
    <row r="3" spans="2:15" ht="15">
      <c r="B3" s="10" t="s">
        <v>20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1"/>
      <c r="O3" s="13"/>
    </row>
    <row r="4" spans="2:15" ht="15">
      <c r="B4" s="10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7"/>
      <c r="N4" s="1"/>
      <c r="O4" s="13"/>
    </row>
    <row r="5" spans="2:15" ht="15">
      <c r="B5" s="2" t="s">
        <v>30</v>
      </c>
      <c r="C5" s="26"/>
      <c r="D5" s="26"/>
      <c r="E5" s="26"/>
      <c r="F5" s="238" t="s">
        <v>22</v>
      </c>
      <c r="G5" s="26"/>
      <c r="H5" s="7" t="s">
        <v>9</v>
      </c>
      <c r="K5" s="24"/>
      <c r="M5" s="27"/>
      <c r="N5" s="36"/>
      <c r="O5" s="13"/>
    </row>
    <row r="6" spans="2:15" ht="15">
      <c r="B6" s="2" t="s">
        <v>31</v>
      </c>
      <c r="C6" s="26"/>
      <c r="D6" s="26"/>
      <c r="E6" s="26"/>
      <c r="F6" s="238" t="s">
        <v>23</v>
      </c>
      <c r="G6" s="26"/>
      <c r="H6" s="14" t="s">
        <v>16</v>
      </c>
      <c r="K6" s="24"/>
      <c r="M6" s="27"/>
      <c r="N6" s="1"/>
      <c r="O6" s="37"/>
    </row>
    <row r="7" spans="2:15" ht="15">
      <c r="B7" s="2" t="s">
        <v>0</v>
      </c>
      <c r="C7" s="26"/>
      <c r="D7" s="26"/>
      <c r="E7" s="26"/>
      <c r="F7" s="23">
        <v>40543</v>
      </c>
      <c r="G7" s="26"/>
      <c r="H7" s="6" t="s">
        <v>1</v>
      </c>
      <c r="K7" s="23"/>
      <c r="M7" s="27"/>
      <c r="N7" s="1"/>
      <c r="O7" s="13"/>
    </row>
    <row r="8" spans="2:15" ht="15">
      <c r="B8" s="2" t="s">
        <v>2</v>
      </c>
      <c r="C8" s="26"/>
      <c r="D8" s="26"/>
      <c r="E8" s="26"/>
      <c r="F8" s="23">
        <v>40633</v>
      </c>
      <c r="G8" s="26"/>
      <c r="H8" s="14"/>
      <c r="I8" s="26"/>
      <c r="K8" s="23"/>
      <c r="L8" s="26"/>
      <c r="M8" s="27"/>
      <c r="N8" s="1"/>
      <c r="O8" s="13"/>
    </row>
    <row r="9" spans="2:15" ht="15">
      <c r="B9" s="2"/>
      <c r="C9" s="26"/>
      <c r="D9" s="26"/>
      <c r="E9" s="26"/>
      <c r="F9" s="26"/>
      <c r="G9" s="26"/>
      <c r="H9" s="26"/>
      <c r="I9" s="26"/>
      <c r="J9" s="25"/>
      <c r="K9" s="25"/>
      <c r="L9" s="25"/>
      <c r="M9" s="27"/>
      <c r="N9" s="1"/>
      <c r="O9" s="13"/>
    </row>
    <row r="10" spans="2:15" ht="15">
      <c r="B10" s="52" t="s">
        <v>19</v>
      </c>
      <c r="F10" s="24">
        <v>12</v>
      </c>
      <c r="G10" s="26"/>
      <c r="H10" s="8" t="s">
        <v>26</v>
      </c>
      <c r="L10" s="106">
        <v>50</v>
      </c>
      <c r="M10" s="41"/>
      <c r="N10" s="1"/>
      <c r="O10" s="13"/>
    </row>
    <row r="11" spans="2:16" ht="15">
      <c r="B11" s="2" t="s">
        <v>3</v>
      </c>
      <c r="C11" s="26"/>
      <c r="D11" s="26"/>
      <c r="E11" s="26"/>
      <c r="F11" s="53">
        <v>1000000</v>
      </c>
      <c r="G11" s="26"/>
      <c r="M11" s="41"/>
      <c r="N11" s="38"/>
      <c r="O11" s="13"/>
      <c r="P11" s="54"/>
    </row>
    <row r="12" spans="2:15" ht="15">
      <c r="B12" s="1"/>
      <c r="G12" s="26"/>
      <c r="M12" s="45"/>
      <c r="N12" s="38"/>
      <c r="O12" s="13"/>
    </row>
    <row r="13" spans="2:15" ht="15">
      <c r="B13" s="2" t="s">
        <v>15</v>
      </c>
      <c r="C13" s="14"/>
      <c r="F13" s="43">
        <v>1</v>
      </c>
      <c r="G13" s="26"/>
      <c r="H13" s="8" t="s">
        <v>24</v>
      </c>
      <c r="L13" s="24">
        <v>20</v>
      </c>
      <c r="M13" s="27"/>
      <c r="N13" s="38"/>
      <c r="O13" s="13"/>
    </row>
    <row r="14" spans="2:15" ht="15">
      <c r="B14" s="2" t="s">
        <v>11</v>
      </c>
      <c r="C14" s="14"/>
      <c r="F14" s="43">
        <v>0</v>
      </c>
      <c r="G14" s="26"/>
      <c r="H14" s="8" t="s">
        <v>25</v>
      </c>
      <c r="L14" s="24">
        <v>5</v>
      </c>
      <c r="M14" s="27"/>
      <c r="N14" s="38"/>
      <c r="O14" s="13"/>
    </row>
    <row r="15" spans="2:15" ht="15">
      <c r="B15" s="2"/>
      <c r="C15" s="14"/>
      <c r="F15" s="43"/>
      <c r="G15" s="26"/>
      <c r="M15" s="27"/>
      <c r="N15" s="38"/>
      <c r="O15" s="13"/>
    </row>
    <row r="16" spans="2:15" ht="15">
      <c r="B16" s="2" t="s">
        <v>12</v>
      </c>
      <c r="C16" s="14"/>
      <c r="F16" s="43"/>
      <c r="G16" s="26"/>
      <c r="M16" s="27"/>
      <c r="N16" s="38"/>
      <c r="O16" s="13"/>
    </row>
    <row r="17" spans="2:15" ht="15">
      <c r="B17" s="2"/>
      <c r="C17" s="26"/>
      <c r="D17" s="26"/>
      <c r="E17" s="26"/>
      <c r="F17" s="5"/>
      <c r="G17" s="9"/>
      <c r="K17" s="25"/>
      <c r="L17" s="25"/>
      <c r="M17" s="27"/>
      <c r="N17" s="1"/>
      <c r="O17" s="13"/>
    </row>
    <row r="18" spans="2:15" ht="15">
      <c r="B18" s="2" t="s">
        <v>10</v>
      </c>
      <c r="C18" s="26"/>
      <c r="D18" s="26"/>
      <c r="E18" s="26"/>
      <c r="F18" s="21">
        <v>86.085748</v>
      </c>
      <c r="G18" s="9"/>
      <c r="H18" s="25"/>
      <c r="I18" s="14"/>
      <c r="J18" s="25"/>
      <c r="K18" s="25"/>
      <c r="L18" s="25"/>
      <c r="M18" s="27"/>
      <c r="N18" s="39"/>
      <c r="O18" s="13"/>
    </row>
    <row r="19" spans="2:15" ht="15">
      <c r="B19" s="2" t="s">
        <v>8</v>
      </c>
      <c r="C19" s="26"/>
      <c r="D19" s="26"/>
      <c r="E19" s="26"/>
      <c r="F19" s="15">
        <v>120.08</v>
      </c>
      <c r="G19" s="9"/>
      <c r="H19" s="14"/>
      <c r="I19" s="14"/>
      <c r="J19" s="26"/>
      <c r="K19" s="26"/>
      <c r="L19" s="26"/>
      <c r="M19" s="27"/>
      <c r="N19" s="39"/>
      <c r="O19" s="13"/>
    </row>
    <row r="20" spans="2:15" ht="15">
      <c r="B20" s="2"/>
      <c r="C20" s="26"/>
      <c r="D20" s="26"/>
      <c r="E20" s="26"/>
      <c r="F20" s="5"/>
      <c r="G20" s="9"/>
      <c r="H20" s="161" t="s">
        <v>17</v>
      </c>
      <c r="I20" s="13"/>
      <c r="J20" s="13"/>
      <c r="K20" s="13"/>
      <c r="L20" s="101">
        <f>Diluted_Shares*Share_Price</f>
        <v>10437.7481775</v>
      </c>
      <c r="M20" s="27"/>
      <c r="N20" s="39"/>
      <c r="O20" s="13"/>
    </row>
    <row r="21" spans="2:15" ht="15">
      <c r="B21" s="2"/>
      <c r="C21" s="26"/>
      <c r="D21" s="25"/>
      <c r="E21" s="16" t="s">
        <v>5</v>
      </c>
      <c r="G21" s="9"/>
      <c r="H21" s="46"/>
      <c r="L21" s="12"/>
      <c r="M21" s="27"/>
      <c r="N21" s="39"/>
      <c r="O21" s="13"/>
    </row>
    <row r="22" spans="2:15" ht="15">
      <c r="B22" s="3" t="s">
        <v>7</v>
      </c>
      <c r="C22" s="42"/>
      <c r="D22" s="18" t="s">
        <v>13</v>
      </c>
      <c r="E22" s="18" t="s">
        <v>6</v>
      </c>
      <c r="F22" s="18" t="s">
        <v>14</v>
      </c>
      <c r="G22" s="9"/>
      <c r="H22" s="47"/>
      <c r="I22" s="14"/>
      <c r="J22" s="25"/>
      <c r="L22" s="12"/>
      <c r="M22" s="27"/>
      <c r="N22" s="39"/>
      <c r="O22" s="13"/>
    </row>
    <row r="23" spans="2:15" ht="15">
      <c r="B23" s="4" t="s">
        <v>27</v>
      </c>
      <c r="D23" s="20">
        <v>0.126484</v>
      </c>
      <c r="E23" s="19">
        <v>74.2</v>
      </c>
      <c r="F23" s="44">
        <f>IF(E23&gt;Share_Price,0,D23-D23*E23/Share_Price)</f>
        <v>0.048326831445702864</v>
      </c>
      <c r="G23" s="9"/>
      <c r="H23" s="47"/>
      <c r="I23" s="14"/>
      <c r="J23" s="25"/>
      <c r="L23" s="12"/>
      <c r="M23" s="27"/>
      <c r="N23" s="39"/>
      <c r="O23" s="13"/>
    </row>
    <row r="24" spans="2:15" ht="15">
      <c r="B24" s="4" t="s">
        <v>28</v>
      </c>
      <c r="D24" s="20">
        <v>2.072217</v>
      </c>
      <c r="E24" s="15">
        <v>88.5</v>
      </c>
      <c r="F24" s="44">
        <f>IF(E24&gt;Share_Price,0,D24-D24*E24/Share_Price)</f>
        <v>0.5449751237508329</v>
      </c>
      <c r="G24" s="9"/>
      <c r="H24" s="47"/>
      <c r="I24" s="14"/>
      <c r="J24" s="25"/>
      <c r="L24" s="12"/>
      <c r="M24" s="27"/>
      <c r="N24" s="39"/>
      <c r="O24" s="13"/>
    </row>
    <row r="25" spans="2:15" ht="15">
      <c r="B25" s="4" t="s">
        <v>29</v>
      </c>
      <c r="D25" s="20">
        <v>0.015321</v>
      </c>
      <c r="E25" s="15"/>
      <c r="F25" s="44">
        <f>D25</f>
        <v>0.015321</v>
      </c>
      <c r="G25" s="9"/>
      <c r="H25" s="47"/>
      <c r="I25" s="14"/>
      <c r="J25" s="25"/>
      <c r="L25" s="12"/>
      <c r="M25" s="27"/>
      <c r="N25" s="39"/>
      <c r="O25" s="13"/>
    </row>
    <row r="26" spans="2:15" ht="15">
      <c r="B26" s="4" t="s">
        <v>18</v>
      </c>
      <c r="D26" s="20">
        <v>0.228915</v>
      </c>
      <c r="E26" s="15"/>
      <c r="F26" s="44">
        <f>D26</f>
        <v>0.228915</v>
      </c>
      <c r="G26" s="9"/>
      <c r="H26" s="47"/>
      <c r="I26" s="14"/>
      <c r="J26" s="25"/>
      <c r="L26" s="11"/>
      <c r="M26" s="27"/>
      <c r="N26" s="39"/>
      <c r="O26" s="13"/>
    </row>
    <row r="27" spans="2:15" ht="15">
      <c r="B27" s="4"/>
      <c r="D27" s="20"/>
      <c r="E27" s="15"/>
      <c r="F27" s="44"/>
      <c r="G27" s="9"/>
      <c r="H27" s="160"/>
      <c r="I27" s="14"/>
      <c r="J27" s="26"/>
      <c r="K27" s="13"/>
      <c r="L27" s="48"/>
      <c r="M27" s="27"/>
      <c r="N27" s="39"/>
      <c r="O27" s="13"/>
    </row>
    <row r="28" spans="2:15" ht="15">
      <c r="B28" s="3" t="s">
        <v>4</v>
      </c>
      <c r="C28" s="28"/>
      <c r="D28" s="28"/>
      <c r="E28" s="28"/>
      <c r="F28" s="33">
        <f>SUM(F23:F26)+Basic_Shares</f>
        <v>86.92328595519653</v>
      </c>
      <c r="G28" s="50"/>
      <c r="H28" s="17"/>
      <c r="I28" s="17"/>
      <c r="J28" s="28"/>
      <c r="K28" s="42"/>
      <c r="L28" s="109"/>
      <c r="M28" s="29"/>
      <c r="N28" s="39"/>
      <c r="O28" s="13"/>
    </row>
  </sheetData>
  <sheetProtection/>
  <dataValidations count="1">
    <dataValidation type="whole" allowBlank="1" showInputMessage="1" showErrorMessage="1" sqref="F13:F16">
      <formula1>0</formula1>
      <formula2>1</formula2>
    </dataValidation>
  </dataValidations>
  <printOptions/>
  <pageMargins left="0.7" right="0.7" top="0.75" bottom="0.75" header="0.3" footer="0.3"/>
  <pageSetup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35"/>
  <sheetViews>
    <sheetView tabSelected="1" zoomScalePageLayoutView="0" workbookViewId="0" topLeftCell="A112">
      <selection activeCell="B114" sqref="B114"/>
    </sheetView>
  </sheetViews>
  <sheetFormatPr defaultColWidth="9.140625" defaultRowHeight="15"/>
  <cols>
    <col min="1" max="1" width="2.7109375" style="0" customWidth="1"/>
    <col min="2" max="4" width="11.7109375" style="0" customWidth="1"/>
    <col min="5" max="12" width="10.57421875" style="0" customWidth="1"/>
    <col min="13" max="13" width="2.7109375" style="0" customWidth="1"/>
  </cols>
  <sheetData>
    <row r="2" spans="2:13" ht="15">
      <c r="B2" s="22" t="str">
        <f>Company_Name&amp;" - Revenue by Segment, Expenses and Net Operating Income"</f>
        <v>AvalonBay Communities, Inc. - Revenue by Segment, Expenses and Net Operating Income</v>
      </c>
      <c r="C2" s="30"/>
      <c r="D2" s="30"/>
      <c r="E2" s="31"/>
      <c r="F2" s="31"/>
      <c r="G2" s="31"/>
      <c r="H2" s="31"/>
      <c r="I2" s="31"/>
      <c r="J2" s="31"/>
      <c r="K2" s="31"/>
      <c r="L2" s="31"/>
      <c r="M2" s="32"/>
    </row>
    <row r="3" spans="2:13" ht="15">
      <c r="B3" s="1" t="str">
        <f>'AVB-Op-Model'!$B$103</f>
        <v>($ in Millions)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3" ht="15">
      <c r="B4" s="10"/>
      <c r="C4" s="26"/>
      <c r="D4" s="26"/>
      <c r="E4" s="55" t="str">
        <f>'AVB-Op-Model'!$E$4</f>
        <v>Historical</v>
      </c>
      <c r="F4" s="56"/>
      <c r="G4" s="56"/>
      <c r="H4" s="55" t="str">
        <f>'AVB-Op-Model'!$H$4</f>
        <v>Projected</v>
      </c>
      <c r="I4" s="55"/>
      <c r="J4" s="55"/>
      <c r="K4" s="55"/>
      <c r="L4" s="55"/>
      <c r="M4" s="27"/>
    </row>
    <row r="5" spans="2:13" ht="15">
      <c r="B5" s="57" t="str">
        <f>'AVB-Op-Model'!$B$5</f>
        <v>December 31, </v>
      </c>
      <c r="C5" s="28"/>
      <c r="D5" s="58">
        <f>DATE(YEAR(E5)-1,MONTH(E5),DAY(E5))</f>
        <v>39447</v>
      </c>
      <c r="E5" s="58">
        <f>'AVB-Op-Model'!$E$5</f>
        <v>39813</v>
      </c>
      <c r="F5" s="58">
        <f>'AVB-Op-Model'!$F$5</f>
        <v>40178</v>
      </c>
      <c r="G5" s="59">
        <f>'AVB-Op-Model'!$G$5</f>
        <v>40543</v>
      </c>
      <c r="H5" s="58">
        <f>'AVB-Op-Model'!$H$5</f>
        <v>40908</v>
      </c>
      <c r="I5" s="58">
        <f>'AVB-Op-Model'!$I$5</f>
        <v>41274</v>
      </c>
      <c r="J5" s="58">
        <f>'AVB-Op-Model'!$J$5</f>
        <v>41639</v>
      </c>
      <c r="K5" s="58">
        <f>'AVB-Op-Model'!$K$5</f>
        <v>42004</v>
      </c>
      <c r="L5" s="58">
        <f>'AVB-Op-Model'!$L$5</f>
        <v>42369</v>
      </c>
      <c r="M5" s="27"/>
    </row>
    <row r="6" spans="2:13" ht="15">
      <c r="B6" s="112"/>
      <c r="C6" s="26"/>
      <c r="D6" s="26"/>
      <c r="E6" s="113"/>
      <c r="F6" s="113"/>
      <c r="G6" s="114"/>
      <c r="H6" s="113"/>
      <c r="I6" s="113"/>
      <c r="J6" s="113"/>
      <c r="K6" s="113"/>
      <c r="L6" s="113"/>
      <c r="M6" s="27"/>
    </row>
    <row r="7" spans="2:13" ht="15">
      <c r="B7" s="2" t="s">
        <v>156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</row>
    <row r="8" spans="2:13" ht="15">
      <c r="B8" s="84" t="s">
        <v>157</v>
      </c>
      <c r="C8" s="26"/>
      <c r="D8" s="166"/>
      <c r="E8" s="101">
        <f aca="true" t="shared" si="0" ref="E8:L8">E60</f>
        <v>574.707</v>
      </c>
      <c r="F8" s="101">
        <f t="shared" si="0"/>
        <v>588.388</v>
      </c>
      <c r="G8" s="110">
        <f t="shared" si="0"/>
        <v>649.394</v>
      </c>
      <c r="H8" s="101">
        <f t="shared" si="0"/>
        <v>681.8637</v>
      </c>
      <c r="I8" s="101">
        <f t="shared" si="0"/>
        <v>715.956885</v>
      </c>
      <c r="J8" s="101">
        <f t="shared" si="0"/>
        <v>748.174944825</v>
      </c>
      <c r="K8" s="101">
        <f t="shared" si="0"/>
        <v>781.8428173421249</v>
      </c>
      <c r="L8" s="101">
        <f t="shared" si="0"/>
        <v>813.11653003581</v>
      </c>
      <c r="M8" s="27"/>
    </row>
    <row r="9" spans="2:13" ht="15">
      <c r="B9" s="84" t="s">
        <v>158</v>
      </c>
      <c r="C9" s="26"/>
      <c r="D9" s="80"/>
      <c r="E9" s="12">
        <f aca="true" t="shared" si="1" ref="E9:L9">E69</f>
        <v>102.752</v>
      </c>
      <c r="F9" s="12">
        <f t="shared" si="1"/>
        <v>125.691</v>
      </c>
      <c r="G9" s="111">
        <f t="shared" si="1"/>
        <v>122.404</v>
      </c>
      <c r="H9" s="12">
        <f t="shared" si="1"/>
        <v>156.77460178656452</v>
      </c>
      <c r="I9" s="12">
        <f t="shared" si="1"/>
        <v>169.12282387518997</v>
      </c>
      <c r="J9" s="12">
        <f t="shared" si="1"/>
        <v>182.44440180896373</v>
      </c>
      <c r="K9" s="12">
        <f t="shared" si="1"/>
        <v>196.68766554922374</v>
      </c>
      <c r="L9" s="12">
        <f t="shared" si="1"/>
        <v>211.77647570743744</v>
      </c>
      <c r="M9" s="27"/>
    </row>
    <row r="10" spans="2:13" ht="15">
      <c r="B10" s="84" t="s">
        <v>159</v>
      </c>
      <c r="C10" s="26"/>
      <c r="D10" s="12"/>
      <c r="E10" s="11">
        <v>129.737</v>
      </c>
      <c r="F10" s="11">
        <v>129.7</v>
      </c>
      <c r="G10" s="82">
        <v>116.114</v>
      </c>
      <c r="H10" s="12">
        <f>H91</f>
        <v>102.78743126205745</v>
      </c>
      <c r="I10" s="12">
        <f>I91</f>
        <v>103.39704765234919</v>
      </c>
      <c r="J10" s="12">
        <f>J91</f>
        <v>103.97313514117485</v>
      </c>
      <c r="K10" s="12">
        <f>K91</f>
        <v>104.5014896666407</v>
      </c>
      <c r="L10" s="12">
        <f>L91</f>
        <v>104.96820283080218</v>
      </c>
      <c r="M10" s="27"/>
    </row>
    <row r="11" spans="2:13" ht="15">
      <c r="B11" s="84" t="s">
        <v>160</v>
      </c>
      <c r="C11" s="26"/>
      <c r="D11" s="26"/>
      <c r="E11" s="12"/>
      <c r="F11" s="12"/>
      <c r="G11" s="111"/>
      <c r="H11" s="12">
        <f>H108</f>
        <v>18.333333333333336</v>
      </c>
      <c r="I11" s="12">
        <f>I108</f>
        <v>41.25</v>
      </c>
      <c r="J11" s="12">
        <f>J108</f>
        <v>64.16666666666667</v>
      </c>
      <c r="K11" s="12">
        <f>K108</f>
        <v>91.66666666666667</v>
      </c>
      <c r="L11" s="12">
        <f>L108</f>
        <v>119.16666666666667</v>
      </c>
      <c r="M11" s="27"/>
    </row>
    <row r="12" spans="2:13" ht="15">
      <c r="B12" s="84" t="s">
        <v>161</v>
      </c>
      <c r="C12" s="26"/>
      <c r="D12" s="11"/>
      <c r="E12" s="11">
        <v>6.568</v>
      </c>
      <c r="F12" s="11">
        <v>7.328</v>
      </c>
      <c r="G12" s="82">
        <v>7.354</v>
      </c>
      <c r="H12" s="12"/>
      <c r="I12" s="12"/>
      <c r="J12" s="12"/>
      <c r="K12" s="12"/>
      <c r="L12" s="12"/>
      <c r="M12" s="27"/>
    </row>
    <row r="13" spans="2:13" ht="15">
      <c r="B13" s="179" t="s">
        <v>37</v>
      </c>
      <c r="C13" s="40"/>
      <c r="D13" s="115">
        <v>727.7860000000001</v>
      </c>
      <c r="E13" s="51">
        <f>SUM(E8:E12)</f>
        <v>813.7639999999999</v>
      </c>
      <c r="F13" s="51">
        <f>SUM(F8:F12)</f>
        <v>851.107</v>
      </c>
      <c r="G13" s="51">
        <f>SUM(G8:G12)</f>
        <v>895.2660000000001</v>
      </c>
      <c r="H13" s="51"/>
      <c r="I13" s="51"/>
      <c r="J13" s="51"/>
      <c r="K13" s="51"/>
      <c r="L13" s="51"/>
      <c r="M13" s="27"/>
    </row>
    <row r="14" spans="2:13" ht="15">
      <c r="B14" s="116"/>
      <c r="C14" s="26"/>
      <c r="D14" s="107"/>
      <c r="E14" s="83"/>
      <c r="F14" s="83"/>
      <c r="G14" s="83"/>
      <c r="H14" s="83"/>
      <c r="I14" s="83"/>
      <c r="J14" s="83"/>
      <c r="K14" s="83"/>
      <c r="L14" s="83"/>
      <c r="M14" s="27"/>
    </row>
    <row r="15" spans="2:13" ht="15">
      <c r="B15" s="2" t="s">
        <v>162</v>
      </c>
      <c r="C15" s="26"/>
      <c r="D15" s="107"/>
      <c r="E15" s="83"/>
      <c r="F15" s="83"/>
      <c r="G15" s="83"/>
      <c r="H15" s="83"/>
      <c r="I15" s="83"/>
      <c r="J15" s="83"/>
      <c r="K15" s="83"/>
      <c r="L15" s="83"/>
      <c r="M15" s="27"/>
    </row>
    <row r="16" spans="2:13" ht="15">
      <c r="B16" s="84" t="s">
        <v>163</v>
      </c>
      <c r="C16" s="26"/>
      <c r="D16" s="11">
        <v>179.31</v>
      </c>
      <c r="E16" s="11">
        <v>198.088</v>
      </c>
      <c r="F16" s="11">
        <v>221.33200000000002</v>
      </c>
      <c r="G16" s="82">
        <v>233.135</v>
      </c>
      <c r="H16" s="12"/>
      <c r="I16" s="12"/>
      <c r="J16" s="12"/>
      <c r="K16" s="12"/>
      <c r="L16" s="12"/>
      <c r="M16" s="27"/>
    </row>
    <row r="17" spans="2:13" ht="15">
      <c r="B17" s="84" t="s">
        <v>40</v>
      </c>
      <c r="C17" s="26"/>
      <c r="D17" s="11">
        <v>67.24</v>
      </c>
      <c r="E17" s="11">
        <v>73.839</v>
      </c>
      <c r="F17" s="11">
        <v>83.702</v>
      </c>
      <c r="G17" s="82">
        <v>93.388</v>
      </c>
      <c r="H17" s="12"/>
      <c r="I17" s="12"/>
      <c r="J17" s="12"/>
      <c r="K17" s="12"/>
      <c r="L17" s="12"/>
      <c r="M17" s="27"/>
    </row>
    <row r="18" spans="2:13" ht="15">
      <c r="B18" s="179" t="s">
        <v>49</v>
      </c>
      <c r="C18" s="40"/>
      <c r="D18" s="51">
        <f>SUM(D16:D17)</f>
        <v>246.55</v>
      </c>
      <c r="E18" s="51">
        <f>SUM(E16:E17)</f>
        <v>271.927</v>
      </c>
      <c r="F18" s="51">
        <f>SUM(F16:F17)</f>
        <v>305.034</v>
      </c>
      <c r="G18" s="51">
        <f>SUM(G16:G17)</f>
        <v>326.523</v>
      </c>
      <c r="H18" s="51"/>
      <c r="I18" s="51"/>
      <c r="J18" s="51"/>
      <c r="K18" s="51"/>
      <c r="L18" s="51"/>
      <c r="M18" s="27"/>
    </row>
    <row r="19" spans="2:13" ht="15">
      <c r="B19" s="116"/>
      <c r="C19" s="26"/>
      <c r="D19" s="107"/>
      <c r="E19" s="83"/>
      <c r="F19" s="83"/>
      <c r="G19" s="83"/>
      <c r="H19" s="83"/>
      <c r="I19" s="83"/>
      <c r="J19" s="83"/>
      <c r="K19" s="83"/>
      <c r="L19" s="83"/>
      <c r="M19" s="27"/>
    </row>
    <row r="20" spans="2:13" ht="15">
      <c r="B20" s="4" t="s">
        <v>170</v>
      </c>
      <c r="C20" s="26"/>
      <c r="D20" s="123">
        <f>D16/D18</f>
        <v>0.7272764145203813</v>
      </c>
      <c r="E20" s="123">
        <f>E16/E18</f>
        <v>0.7284602117480058</v>
      </c>
      <c r="F20" s="123">
        <f>F16/F18</f>
        <v>0.7255978022122125</v>
      </c>
      <c r="G20" s="118">
        <f>G16/G18</f>
        <v>0.7139925824520783</v>
      </c>
      <c r="H20" s="123"/>
      <c r="I20" s="123"/>
      <c r="J20" s="123"/>
      <c r="K20" s="123"/>
      <c r="L20" s="123"/>
      <c r="M20" s="27"/>
    </row>
    <row r="21" spans="2:13" ht="15">
      <c r="B21" s="116"/>
      <c r="C21" s="26"/>
      <c r="D21" s="107"/>
      <c r="E21" s="83"/>
      <c r="F21" s="83"/>
      <c r="G21" s="83"/>
      <c r="H21" s="83"/>
      <c r="I21" s="83"/>
      <c r="J21" s="83"/>
      <c r="K21" s="83"/>
      <c r="L21" s="83"/>
      <c r="M21" s="27"/>
    </row>
    <row r="22" spans="2:13" ht="15">
      <c r="B22" s="179" t="s">
        <v>164</v>
      </c>
      <c r="C22" s="40"/>
      <c r="D22" s="237">
        <f>D13-D18</f>
        <v>481.23600000000005</v>
      </c>
      <c r="E22" s="237">
        <f>E13-E18</f>
        <v>541.8369999999999</v>
      </c>
      <c r="F22" s="237">
        <f>F13-F18</f>
        <v>546.073</v>
      </c>
      <c r="G22" s="237">
        <f>G13-G18</f>
        <v>568.743</v>
      </c>
      <c r="H22" s="236"/>
      <c r="I22" s="236"/>
      <c r="J22" s="236"/>
      <c r="K22" s="236"/>
      <c r="L22" s="236"/>
      <c r="M22" s="27"/>
    </row>
    <row r="23" spans="2:13" ht="15">
      <c r="B23" s="112"/>
      <c r="C23" s="199"/>
      <c r="D23" s="75"/>
      <c r="E23" s="75"/>
      <c r="F23" s="75"/>
      <c r="G23" s="76"/>
      <c r="H23" s="12"/>
      <c r="I23" s="12"/>
      <c r="J23" s="12"/>
      <c r="K23" s="12"/>
      <c r="L23" s="12"/>
      <c r="M23" s="27"/>
    </row>
    <row r="24" spans="2:13" ht="15">
      <c r="B24" s="112" t="s">
        <v>165</v>
      </c>
      <c r="C24" s="199"/>
      <c r="D24" s="170"/>
      <c r="E24" s="170"/>
      <c r="F24" s="170"/>
      <c r="G24" s="170"/>
      <c r="H24" s="110"/>
      <c r="I24" s="110"/>
      <c r="J24" s="110"/>
      <c r="K24" s="110"/>
      <c r="L24" s="110"/>
      <c r="M24" s="27"/>
    </row>
    <row r="25" spans="2:13" ht="15">
      <c r="B25" s="112" t="s">
        <v>166</v>
      </c>
      <c r="C25" s="199"/>
      <c r="D25" s="170"/>
      <c r="E25" s="73">
        <f>'AVB-Op-Model'!E111</f>
        <v>6570.821</v>
      </c>
      <c r="F25" s="73">
        <f>'AVB-Op-Model'!F111</f>
        <v>7425.31</v>
      </c>
      <c r="G25" s="149">
        <f>'AVB-Op-Model'!G111</f>
        <v>8167.357</v>
      </c>
      <c r="H25" s="73"/>
      <c r="I25" s="73"/>
      <c r="J25" s="73"/>
      <c r="K25" s="73"/>
      <c r="L25" s="73"/>
      <c r="M25" s="27"/>
    </row>
    <row r="26" spans="2:13" ht="15">
      <c r="B26" s="60"/>
      <c r="C26" s="199"/>
      <c r="D26" s="170"/>
      <c r="E26" s="170"/>
      <c r="F26" s="170"/>
      <c r="G26" s="118"/>
      <c r="H26" s="110"/>
      <c r="I26" s="110"/>
      <c r="J26" s="110"/>
      <c r="K26" s="110"/>
      <c r="L26" s="110"/>
      <c r="M26" s="27"/>
    </row>
    <row r="27" spans="2:13" ht="15">
      <c r="B27" s="84" t="s">
        <v>167</v>
      </c>
      <c r="C27" s="26"/>
      <c r="D27" s="26"/>
      <c r="E27" s="123">
        <f>E13/D13-1</f>
        <v>0.11813637525316478</v>
      </c>
      <c r="F27" s="123">
        <f>F13/E13-1</f>
        <v>0.04588922586892519</v>
      </c>
      <c r="G27" s="118">
        <f>G13/F13-1</f>
        <v>0.05188419317430126</v>
      </c>
      <c r="H27" s="123"/>
      <c r="I27" s="123"/>
      <c r="J27" s="123"/>
      <c r="K27" s="123"/>
      <c r="L27" s="123"/>
      <c r="M27" s="27"/>
    </row>
    <row r="28" spans="2:13" ht="15">
      <c r="B28" s="84" t="s">
        <v>168</v>
      </c>
      <c r="C28" s="199"/>
      <c r="D28" s="199"/>
      <c r="E28" s="123">
        <f>E22/E13</f>
        <v>0.6658404648030632</v>
      </c>
      <c r="F28" s="123">
        <f>F22/F13</f>
        <v>0.6416032296761747</v>
      </c>
      <c r="G28" s="118">
        <f>G22/G13</f>
        <v>0.635278230157294</v>
      </c>
      <c r="H28" s="123"/>
      <c r="I28" s="123"/>
      <c r="J28" s="123"/>
      <c r="K28" s="123"/>
      <c r="L28" s="123"/>
      <c r="M28" s="27"/>
    </row>
    <row r="29" spans="2:13" ht="15">
      <c r="B29" s="84" t="s">
        <v>169</v>
      </c>
      <c r="C29" s="199"/>
      <c r="D29" s="199"/>
      <c r="E29" s="123">
        <f>E22/D22-1</f>
        <v>0.12592781919889573</v>
      </c>
      <c r="F29" s="123">
        <f>F22/E22-1</f>
        <v>0.007817849279396105</v>
      </c>
      <c r="G29" s="118">
        <f>G22/F22-1</f>
        <v>0.04151459603386365</v>
      </c>
      <c r="H29" s="123"/>
      <c r="I29" s="123"/>
      <c r="J29" s="123"/>
      <c r="K29" s="123"/>
      <c r="L29" s="123"/>
      <c r="M29" s="27"/>
    </row>
    <row r="30" spans="2:13" ht="15">
      <c r="B30" s="117" t="s">
        <v>171</v>
      </c>
      <c r="C30" s="28"/>
      <c r="D30" s="28"/>
      <c r="E30" s="176">
        <f>E22/E25</f>
        <v>0.08246108058642898</v>
      </c>
      <c r="F30" s="176">
        <f>F22/F25</f>
        <v>0.07354211473999064</v>
      </c>
      <c r="G30" s="180">
        <f>G22/G25</f>
        <v>0.06963611361668164</v>
      </c>
      <c r="H30" s="176"/>
      <c r="I30" s="176"/>
      <c r="J30" s="176"/>
      <c r="K30" s="176"/>
      <c r="L30" s="176"/>
      <c r="M30" s="29"/>
    </row>
    <row r="31" spans="2:13" ht="15">
      <c r="B31" s="175"/>
      <c r="C31" s="26"/>
      <c r="D31" s="26"/>
      <c r="E31" s="12"/>
      <c r="F31" s="12"/>
      <c r="G31" s="111"/>
      <c r="H31" s="123"/>
      <c r="I31" s="123"/>
      <c r="J31" s="123"/>
      <c r="K31" s="123"/>
      <c r="L31" s="123"/>
      <c r="M31" s="26"/>
    </row>
    <row r="32" spans="2:13" ht="15">
      <c r="B32" s="22" t="str">
        <f>Company_Name&amp;" - Net Change in Gross Real Estate Assets by Segment"</f>
        <v>AvalonBay Communities, Inc. - Net Change in Gross Real Estate Assets by Segment</v>
      </c>
      <c r="C32" s="30"/>
      <c r="D32" s="30"/>
      <c r="E32" s="31"/>
      <c r="F32" s="31"/>
      <c r="G32" s="31"/>
      <c r="H32" s="31"/>
      <c r="I32" s="31"/>
      <c r="J32" s="31"/>
      <c r="K32" s="31"/>
      <c r="L32" s="31"/>
      <c r="M32" s="32"/>
    </row>
    <row r="33" spans="2:13" ht="15">
      <c r="B33" s="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</row>
    <row r="34" spans="2:13" ht="15">
      <c r="B34" s="10"/>
      <c r="C34" s="26"/>
      <c r="D34" s="26"/>
      <c r="E34" s="55"/>
      <c r="F34" s="56"/>
      <c r="G34" s="56"/>
      <c r="H34" s="55"/>
      <c r="I34" s="55"/>
      <c r="J34" s="55"/>
      <c r="K34" s="55"/>
      <c r="L34" s="55"/>
      <c r="M34" s="27"/>
    </row>
    <row r="35" spans="2:13" ht="15">
      <c r="B35" s="112"/>
      <c r="C35" s="26"/>
      <c r="D35" s="181"/>
      <c r="E35" s="181"/>
      <c r="F35" s="181"/>
      <c r="G35" s="182"/>
      <c r="H35" s="181"/>
      <c r="I35" s="181"/>
      <c r="J35" s="181"/>
      <c r="K35" s="181"/>
      <c r="L35" s="181"/>
      <c r="M35" s="27"/>
    </row>
    <row r="36" spans="2:13" ht="15">
      <c r="B36" s="183"/>
      <c r="C36" s="184"/>
      <c r="D36" s="184"/>
      <c r="E36" s="185"/>
      <c r="F36" s="185"/>
      <c r="G36" s="186"/>
      <c r="H36" s="185"/>
      <c r="I36" s="185"/>
      <c r="J36" s="185"/>
      <c r="K36" s="185"/>
      <c r="L36" s="185"/>
      <c r="M36" s="187"/>
    </row>
    <row r="37" spans="2:13" ht="15">
      <c r="B37" s="60"/>
      <c r="C37" s="26"/>
      <c r="D37" s="26"/>
      <c r="E37" s="113"/>
      <c r="F37" s="113"/>
      <c r="G37" s="114"/>
      <c r="H37" s="113"/>
      <c r="I37" s="113"/>
      <c r="J37" s="113"/>
      <c r="K37" s="113"/>
      <c r="L37" s="113"/>
      <c r="M37" s="27"/>
    </row>
    <row r="38" spans="2:13" ht="15">
      <c r="B38" s="84"/>
      <c r="C38" s="26"/>
      <c r="D38" s="26"/>
      <c r="E38" s="12"/>
      <c r="F38" s="12"/>
      <c r="G38" s="111"/>
      <c r="H38" s="101"/>
      <c r="I38" s="101"/>
      <c r="J38" s="101"/>
      <c r="K38" s="101"/>
      <c r="L38" s="101"/>
      <c r="M38" s="27"/>
    </row>
    <row r="39" spans="2:13" ht="15">
      <c r="B39" s="84"/>
      <c r="C39" s="26"/>
      <c r="D39" s="26"/>
      <c r="E39" s="12"/>
      <c r="F39" s="12"/>
      <c r="G39" s="111"/>
      <c r="H39" s="12"/>
      <c r="I39" s="12"/>
      <c r="J39" s="12"/>
      <c r="K39" s="12"/>
      <c r="L39" s="12"/>
      <c r="M39" s="27"/>
    </row>
    <row r="40" spans="2:13" ht="15">
      <c r="B40" s="84"/>
      <c r="C40" s="26"/>
      <c r="D40" s="26"/>
      <c r="E40" s="12"/>
      <c r="F40" s="12"/>
      <c r="G40" s="111"/>
      <c r="H40" s="12"/>
      <c r="I40" s="12"/>
      <c r="J40" s="12"/>
      <c r="K40" s="12"/>
      <c r="L40" s="12"/>
      <c r="M40" s="27"/>
    </row>
    <row r="41" spans="2:13" ht="15">
      <c r="B41" s="84"/>
      <c r="C41" s="26"/>
      <c r="D41" s="26"/>
      <c r="E41" s="12"/>
      <c r="F41" s="12"/>
      <c r="G41" s="111"/>
      <c r="H41" s="12"/>
      <c r="I41" s="12"/>
      <c r="J41" s="12"/>
      <c r="K41" s="12"/>
      <c r="L41" s="12"/>
      <c r="M41" s="27"/>
    </row>
    <row r="42" spans="2:13" ht="15">
      <c r="B42" s="189"/>
      <c r="C42" s="184"/>
      <c r="D42" s="184"/>
      <c r="E42" s="190"/>
      <c r="F42" s="190"/>
      <c r="G42" s="191"/>
      <c r="H42" s="191"/>
      <c r="I42" s="191"/>
      <c r="J42" s="191"/>
      <c r="K42" s="191"/>
      <c r="L42" s="191"/>
      <c r="M42" s="27"/>
    </row>
    <row r="43" spans="2:13" ht="15">
      <c r="B43" s="84"/>
      <c r="C43" s="26"/>
      <c r="D43" s="26"/>
      <c r="E43" s="12"/>
      <c r="F43" s="12"/>
      <c r="G43" s="111"/>
      <c r="H43" s="123"/>
      <c r="I43" s="123"/>
      <c r="J43" s="123"/>
      <c r="K43" s="123"/>
      <c r="L43" s="123"/>
      <c r="M43" s="27"/>
    </row>
    <row r="44" spans="2:13" ht="15">
      <c r="B44" s="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7"/>
    </row>
    <row r="45" spans="2:13" ht="15">
      <c r="B45" s="84"/>
      <c r="C45" s="13"/>
      <c r="D45" s="13"/>
      <c r="E45" s="13"/>
      <c r="F45" s="13"/>
      <c r="G45" s="122"/>
      <c r="H45" s="13"/>
      <c r="I45" s="13"/>
      <c r="J45" s="13"/>
      <c r="K45" s="13"/>
      <c r="L45" s="13"/>
      <c r="M45" s="27"/>
    </row>
    <row r="46" spans="2:13" ht="15">
      <c r="B46" s="84"/>
      <c r="C46" s="13"/>
      <c r="D46" s="13"/>
      <c r="E46" s="13"/>
      <c r="F46" s="13"/>
      <c r="G46" s="122"/>
      <c r="H46" s="13"/>
      <c r="I46" s="13"/>
      <c r="J46" s="13"/>
      <c r="K46" s="13"/>
      <c r="L46" s="13"/>
      <c r="M46" s="27"/>
    </row>
    <row r="47" spans="2:13" ht="15">
      <c r="B47" s="84"/>
      <c r="C47" s="13"/>
      <c r="D47" s="13"/>
      <c r="E47" s="13"/>
      <c r="F47" s="13"/>
      <c r="G47" s="122"/>
      <c r="H47" s="13"/>
      <c r="I47" s="13"/>
      <c r="J47" s="13"/>
      <c r="K47" s="13"/>
      <c r="L47" s="13"/>
      <c r="M47" s="27"/>
    </row>
    <row r="48" spans="2:13" ht="15">
      <c r="B48" s="1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7"/>
    </row>
    <row r="49" spans="2:13" ht="15">
      <c r="B49" s="2"/>
      <c r="C49" s="13"/>
      <c r="D49" s="13"/>
      <c r="E49" s="13"/>
      <c r="F49" s="13"/>
      <c r="G49" s="13"/>
      <c r="H49" s="79"/>
      <c r="I49" s="13"/>
      <c r="J49" s="13"/>
      <c r="K49" s="13"/>
      <c r="L49" s="13"/>
      <c r="M49" s="27"/>
    </row>
    <row r="50" spans="2:13" ht="15">
      <c r="B50" s="84"/>
      <c r="C50" s="13"/>
      <c r="D50" s="13"/>
      <c r="E50" s="13"/>
      <c r="F50" s="13"/>
      <c r="G50" s="13"/>
      <c r="H50" s="81"/>
      <c r="I50" s="81"/>
      <c r="J50" s="81"/>
      <c r="K50" s="81"/>
      <c r="L50" s="81"/>
      <c r="M50" s="27"/>
    </row>
    <row r="51" spans="2:13" ht="15">
      <c r="B51" s="84"/>
      <c r="C51" s="13"/>
      <c r="D51" s="13"/>
      <c r="E51" s="13"/>
      <c r="F51" s="13"/>
      <c r="G51" s="13"/>
      <c r="H51" s="81"/>
      <c r="I51" s="81"/>
      <c r="J51" s="81"/>
      <c r="K51" s="81"/>
      <c r="L51" s="81"/>
      <c r="M51" s="27"/>
    </row>
    <row r="52" spans="2:13" ht="15">
      <c r="B52" s="117"/>
      <c r="C52" s="42"/>
      <c r="D52" s="42"/>
      <c r="E52" s="42"/>
      <c r="F52" s="42"/>
      <c r="G52" s="42"/>
      <c r="H52" s="174"/>
      <c r="I52" s="174"/>
      <c r="J52" s="174"/>
      <c r="K52" s="174"/>
      <c r="L52" s="174"/>
      <c r="M52" s="29"/>
    </row>
    <row r="53" spans="2:13" ht="15">
      <c r="B53" s="165"/>
      <c r="C53" s="26"/>
      <c r="D53" s="26"/>
      <c r="E53" s="79"/>
      <c r="F53" s="79"/>
      <c r="G53" s="79"/>
      <c r="H53" s="79"/>
      <c r="I53" s="79"/>
      <c r="J53" s="79"/>
      <c r="K53" s="79"/>
      <c r="L53" s="79"/>
      <c r="M53" s="26"/>
    </row>
    <row r="54" spans="2:13" ht="15">
      <c r="B54" s="22" t="str">
        <f>Company_Name&amp;" - Established &amp; Other Stabilized Communities"</f>
        <v>AvalonBay Communities, Inc. - Established &amp; Other Stabilized Communities</v>
      </c>
      <c r="C54" s="30"/>
      <c r="D54" s="30"/>
      <c r="E54" s="31"/>
      <c r="F54" s="31"/>
      <c r="G54" s="31"/>
      <c r="H54" s="31"/>
      <c r="I54" s="31"/>
      <c r="J54" s="31"/>
      <c r="K54" s="31"/>
      <c r="L54" s="31"/>
      <c r="M54" s="32"/>
    </row>
    <row r="55" spans="2:13" ht="15">
      <c r="B55" s="1" t="str">
        <f>'AVB-Op-Model'!$B$103</f>
        <v>($ in Millions)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27"/>
    </row>
    <row r="56" spans="2:13" ht="15">
      <c r="B56" s="10"/>
      <c r="C56" s="199"/>
      <c r="D56" s="199"/>
      <c r="E56" s="55" t="str">
        <f>'AVB-Op-Model'!$E$4</f>
        <v>Historical</v>
      </c>
      <c r="F56" s="56"/>
      <c r="G56" s="56"/>
      <c r="H56" s="55" t="str">
        <f>'AVB-Op-Model'!$H$4</f>
        <v>Projected</v>
      </c>
      <c r="I56" s="55"/>
      <c r="J56" s="55"/>
      <c r="K56" s="55"/>
      <c r="L56" s="55"/>
      <c r="M56" s="27"/>
    </row>
    <row r="57" spans="2:13" ht="15">
      <c r="B57" s="57" t="str">
        <f>'AVB-Op-Model'!$B$5</f>
        <v>December 31, </v>
      </c>
      <c r="C57" s="28"/>
      <c r="D57" s="58">
        <f>DATE(YEAR(E57)-1,MONTH(E57),DAY(E57))</f>
        <v>39447</v>
      </c>
      <c r="E57" s="58">
        <f>'AVB-Op-Model'!$E$5</f>
        <v>39813</v>
      </c>
      <c r="F57" s="58">
        <f>'AVB-Op-Model'!$F$5</f>
        <v>40178</v>
      </c>
      <c r="G57" s="59">
        <f>'AVB-Op-Model'!$G$5</f>
        <v>40543</v>
      </c>
      <c r="H57" s="58">
        <f>'AVB-Op-Model'!$H$5</f>
        <v>40908</v>
      </c>
      <c r="I57" s="58">
        <f>'AVB-Op-Model'!$I$5</f>
        <v>41274</v>
      </c>
      <c r="J57" s="58">
        <f>'AVB-Op-Model'!$J$5</f>
        <v>41639</v>
      </c>
      <c r="K57" s="58">
        <f>'AVB-Op-Model'!$K$5</f>
        <v>42004</v>
      </c>
      <c r="L57" s="58">
        <f>'AVB-Op-Model'!$L$5</f>
        <v>42369</v>
      </c>
      <c r="M57" s="27"/>
    </row>
    <row r="58" spans="2:13" ht="15">
      <c r="B58" s="116"/>
      <c r="C58" s="26"/>
      <c r="D58" s="26"/>
      <c r="E58" s="79"/>
      <c r="F58" s="79"/>
      <c r="G58" s="79"/>
      <c r="H58" s="79"/>
      <c r="I58" s="79"/>
      <c r="J58" s="79"/>
      <c r="K58" s="79"/>
      <c r="L58" s="79"/>
      <c r="M58" s="27"/>
    </row>
    <row r="59" spans="2:13" ht="15">
      <c r="B59" s="60" t="s">
        <v>157</v>
      </c>
      <c r="C59" s="26"/>
      <c r="D59" s="26"/>
      <c r="E59" s="79"/>
      <c r="F59" s="79"/>
      <c r="G59" s="79"/>
      <c r="H59" s="79"/>
      <c r="I59" s="79"/>
      <c r="J59" s="79"/>
      <c r="K59" s="79"/>
      <c r="L59" s="79"/>
      <c r="M59" s="27"/>
    </row>
    <row r="60" spans="2:13" ht="15">
      <c r="B60" s="4" t="s">
        <v>37</v>
      </c>
      <c r="C60" s="26"/>
      <c r="D60" s="125">
        <v>578.397</v>
      </c>
      <c r="E60" s="125">
        <v>574.707</v>
      </c>
      <c r="F60" s="125">
        <v>588.388</v>
      </c>
      <c r="G60" s="63">
        <v>649.394</v>
      </c>
      <c r="H60" s="103">
        <f>G60*(1+H65)</f>
        <v>681.8637</v>
      </c>
      <c r="I60" s="103">
        <f>H60*(1+I65)</f>
        <v>715.956885</v>
      </c>
      <c r="J60" s="103">
        <f>I60*(1+J65)</f>
        <v>748.174944825</v>
      </c>
      <c r="K60" s="103">
        <f>J60*(1+K65)</f>
        <v>781.8428173421249</v>
      </c>
      <c r="L60" s="103">
        <f>K60*(1+L65)</f>
        <v>813.11653003581</v>
      </c>
      <c r="M60" s="27"/>
    </row>
    <row r="61" spans="2:13" ht="15">
      <c r="B61" s="84" t="s">
        <v>164</v>
      </c>
      <c r="C61" s="26"/>
      <c r="D61" s="26"/>
      <c r="E61" s="65">
        <v>392.9</v>
      </c>
      <c r="F61" s="65">
        <v>387.127</v>
      </c>
      <c r="G61" s="66">
        <v>419.502</v>
      </c>
      <c r="H61" s="12">
        <f>H66*H60</f>
        <v>451.7546490891374</v>
      </c>
      <c r="I61" s="12">
        <f>I66*I60</f>
        <v>474.3423815435943</v>
      </c>
      <c r="J61" s="12">
        <f>J66*J60</f>
        <v>495.687788713056</v>
      </c>
      <c r="K61" s="12">
        <f>K66*K60</f>
        <v>517.9937392051435</v>
      </c>
      <c r="L61" s="12">
        <f>L66*L60</f>
        <v>538.7134887733492</v>
      </c>
      <c r="M61" s="27"/>
    </row>
    <row r="62" spans="2:13" ht="15">
      <c r="B62" s="84" t="s">
        <v>172</v>
      </c>
      <c r="C62" s="26"/>
      <c r="D62" s="26"/>
      <c r="E62" s="65">
        <v>3843.115</v>
      </c>
      <c r="F62" s="65">
        <v>4208.25</v>
      </c>
      <c r="G62" s="66">
        <v>5076.465</v>
      </c>
      <c r="H62" s="12">
        <f>G62+H79</f>
        <v>5090.229932213372</v>
      </c>
      <c r="I62" s="12">
        <f>H62+I79</f>
        <v>5104.683111037413</v>
      </c>
      <c r="J62" s="12">
        <f>I62+J79</f>
        <v>5119.786682908536</v>
      </c>
      <c r="K62" s="12">
        <f>J62+K79</f>
        <v>5135.569915513859</v>
      </c>
      <c r="L62" s="12">
        <f>K62+L79</f>
        <v>5151.984477423395</v>
      </c>
      <c r="M62" s="27"/>
    </row>
    <row r="63" spans="2:13" ht="15">
      <c r="B63" s="84" t="s">
        <v>173</v>
      </c>
      <c r="C63" s="26"/>
      <c r="D63" s="26"/>
      <c r="E63" s="123">
        <f aca="true" t="shared" si="2" ref="E63:L63">E61/E62</f>
        <v>0.10223477569627763</v>
      </c>
      <c r="F63" s="123">
        <f t="shared" si="2"/>
        <v>0.09199239588902751</v>
      </c>
      <c r="G63" s="118">
        <f t="shared" si="2"/>
        <v>0.08263663789664659</v>
      </c>
      <c r="H63" s="123">
        <f t="shared" si="2"/>
        <v>0.08874936006922227</v>
      </c>
      <c r="I63" s="123">
        <f t="shared" si="2"/>
        <v>0.09292298292091138</v>
      </c>
      <c r="J63" s="123">
        <f t="shared" si="2"/>
        <v>0.09681805501151412</v>
      </c>
      <c r="K63" s="123">
        <f t="shared" si="2"/>
        <v>0.10086392508071106</v>
      </c>
      <c r="L63" s="123">
        <f t="shared" si="2"/>
        <v>0.10456426861029093</v>
      </c>
      <c r="M63" s="27"/>
    </row>
    <row r="64" spans="2:13" ht="15">
      <c r="B64" s="84"/>
      <c r="C64" s="26"/>
      <c r="D64" s="26"/>
      <c r="E64" s="123"/>
      <c r="F64" s="123"/>
      <c r="G64" s="118"/>
      <c r="H64" s="123"/>
      <c r="I64" s="123"/>
      <c r="J64" s="123"/>
      <c r="K64" s="123"/>
      <c r="L64" s="123"/>
      <c r="M64" s="27"/>
    </row>
    <row r="65" spans="2:13" ht="15">
      <c r="B65" s="84" t="s">
        <v>174</v>
      </c>
      <c r="C65" s="26"/>
      <c r="D65" s="26"/>
      <c r="E65" s="123">
        <f>E60/D60-1</f>
        <v>-0.006379701139528793</v>
      </c>
      <c r="F65" s="123">
        <f>F60/E60-1</f>
        <v>0.023805173766806353</v>
      </c>
      <c r="G65" s="118">
        <f>G60/F60-1</f>
        <v>0.1036832838195203</v>
      </c>
      <c r="H65" s="167">
        <v>0.05</v>
      </c>
      <c r="I65" s="167">
        <v>0.05</v>
      </c>
      <c r="J65" s="167">
        <v>0.045</v>
      </c>
      <c r="K65" s="167">
        <v>0.045</v>
      </c>
      <c r="L65" s="167">
        <v>0.04</v>
      </c>
      <c r="M65" s="27"/>
    </row>
    <row r="66" spans="2:13" ht="15">
      <c r="B66" s="84" t="s">
        <v>175</v>
      </c>
      <c r="C66" s="26"/>
      <c r="D66" s="26"/>
      <c r="E66" s="123">
        <f>E61/E60</f>
        <v>0.6836527134696463</v>
      </c>
      <c r="F66" s="123">
        <f>F61/F60</f>
        <v>0.6579450974527012</v>
      </c>
      <c r="G66" s="118">
        <f>G61/G60</f>
        <v>0.6459899537106902</v>
      </c>
      <c r="H66" s="123">
        <f>AVERAGE(E66:G66)</f>
        <v>0.6625292548776792</v>
      </c>
      <c r="I66" s="123">
        <f>H66</f>
        <v>0.6625292548776792</v>
      </c>
      <c r="J66" s="123">
        <f>I66</f>
        <v>0.6625292548776792</v>
      </c>
      <c r="K66" s="123">
        <f>J66</f>
        <v>0.6625292548776792</v>
      </c>
      <c r="L66" s="123">
        <f>K66</f>
        <v>0.6625292548776792</v>
      </c>
      <c r="M66" s="27"/>
    </row>
    <row r="67" spans="2:13" ht="15">
      <c r="B67" s="84"/>
      <c r="C67" s="26"/>
      <c r="D67" s="26"/>
      <c r="E67" s="123"/>
      <c r="F67" s="123"/>
      <c r="G67" s="123"/>
      <c r="H67" s="235"/>
      <c r="I67" s="235"/>
      <c r="J67" s="235"/>
      <c r="K67" s="235"/>
      <c r="L67" s="235"/>
      <c r="M67" s="27"/>
    </row>
    <row r="68" spans="2:13" ht="15">
      <c r="B68" s="61" t="s">
        <v>158</v>
      </c>
      <c r="C68" s="124"/>
      <c r="D68" s="124"/>
      <c r="E68" s="230"/>
      <c r="F68" s="230"/>
      <c r="G68" s="230"/>
      <c r="H68" s="220"/>
      <c r="I68" s="220"/>
      <c r="J68" s="220"/>
      <c r="K68" s="220"/>
      <c r="L68" s="220"/>
      <c r="M68" s="27"/>
    </row>
    <row r="69" spans="2:13" ht="15">
      <c r="B69" s="78" t="s">
        <v>37</v>
      </c>
      <c r="C69" s="124"/>
      <c r="D69" s="65">
        <v>47.822</v>
      </c>
      <c r="E69" s="65">
        <v>102.752</v>
      </c>
      <c r="F69" s="65">
        <v>125.691</v>
      </c>
      <c r="G69" s="66">
        <v>122.404</v>
      </c>
      <c r="H69" s="75">
        <f>H70/H73</f>
        <v>156.77460178656452</v>
      </c>
      <c r="I69" s="75">
        <f>I70/I73</f>
        <v>169.12282387518997</v>
      </c>
      <c r="J69" s="75">
        <f>J70/J73</f>
        <v>182.44440180896373</v>
      </c>
      <c r="K69" s="75">
        <f>K70/K73</f>
        <v>196.68766554922374</v>
      </c>
      <c r="L69" s="75">
        <f>L70/L73</f>
        <v>211.77647570743744</v>
      </c>
      <c r="M69" s="27"/>
    </row>
    <row r="70" spans="2:13" ht="15">
      <c r="B70" s="64" t="s">
        <v>164</v>
      </c>
      <c r="C70" s="124"/>
      <c r="D70" s="124"/>
      <c r="E70" s="65">
        <v>68.813</v>
      </c>
      <c r="F70" s="65">
        <v>81.568</v>
      </c>
      <c r="G70" s="66">
        <v>74.609</v>
      </c>
      <c r="H70" s="75">
        <f>H71*H72</f>
        <v>100.76359150994597</v>
      </c>
      <c r="I70" s="75">
        <f>I71*I72</f>
        <v>108.70015261252998</v>
      </c>
      <c r="J70" s="75">
        <f>J71*J72</f>
        <v>117.26231779674877</v>
      </c>
      <c r="K70" s="75">
        <f>K71*K72</f>
        <v>126.41687722752886</v>
      </c>
      <c r="L70" s="75">
        <f>L71*L72</f>
        <v>136.1148939077005</v>
      </c>
      <c r="M70" s="27"/>
    </row>
    <row r="71" spans="2:13" ht="15">
      <c r="B71" s="64" t="s">
        <v>172</v>
      </c>
      <c r="C71" s="124"/>
      <c r="D71" s="124"/>
      <c r="E71" s="65">
        <v>948.968</v>
      </c>
      <c r="F71" s="65">
        <v>1411.395</v>
      </c>
      <c r="G71" s="66">
        <v>1580.91</v>
      </c>
      <c r="H71" s="75">
        <f>G71+H80-H98</f>
        <v>1703.0496677866277</v>
      </c>
      <c r="I71" s="75">
        <f>H71+I80-I98</f>
        <v>1837.1889689625866</v>
      </c>
      <c r="J71" s="75">
        <f>I71+J80-J98</f>
        <v>1981.9018791914639</v>
      </c>
      <c r="K71" s="75">
        <f>J71+K80-K98</f>
        <v>2136.6271044806404</v>
      </c>
      <c r="L71" s="75">
        <f>K71+L80-L98</f>
        <v>2300.537539170984</v>
      </c>
      <c r="M71" s="27"/>
    </row>
    <row r="72" spans="2:13" ht="15">
      <c r="B72" s="64" t="s">
        <v>176</v>
      </c>
      <c r="C72" s="124"/>
      <c r="D72" s="124"/>
      <c r="E72" s="230">
        <f>E70/E71</f>
        <v>0.07251350941233003</v>
      </c>
      <c r="F72" s="230">
        <f>F70/F71</f>
        <v>0.057792467735821654</v>
      </c>
      <c r="G72" s="231">
        <f>G70/G71</f>
        <v>0.04719370489148654</v>
      </c>
      <c r="H72" s="230">
        <f>AVERAGE(E72:G72)</f>
        <v>0.05916656067987941</v>
      </c>
      <c r="I72" s="230">
        <f aca="true" t="shared" si="3" ref="I72:L73">H72</f>
        <v>0.05916656067987941</v>
      </c>
      <c r="J72" s="230">
        <f t="shared" si="3"/>
        <v>0.05916656067987941</v>
      </c>
      <c r="K72" s="230">
        <f t="shared" si="3"/>
        <v>0.05916656067987941</v>
      </c>
      <c r="L72" s="230">
        <f t="shared" si="3"/>
        <v>0.05916656067987941</v>
      </c>
      <c r="M72" s="27"/>
    </row>
    <row r="73" spans="2:13" ht="15">
      <c r="B73" s="64" t="s">
        <v>175</v>
      </c>
      <c r="C73" s="124"/>
      <c r="D73" s="124"/>
      <c r="E73" s="230">
        <f>E70/E69</f>
        <v>0.6696998598567425</v>
      </c>
      <c r="F73" s="230">
        <f>F70/F69</f>
        <v>0.6489565680915896</v>
      </c>
      <c r="G73" s="231">
        <f>G70/G69</f>
        <v>0.609530734289729</v>
      </c>
      <c r="H73" s="230">
        <f>AVERAGE(E73:G73)</f>
        <v>0.6427290540793537</v>
      </c>
      <c r="I73" s="230">
        <f t="shared" si="3"/>
        <v>0.6427290540793537</v>
      </c>
      <c r="J73" s="230">
        <f t="shared" si="3"/>
        <v>0.6427290540793537</v>
      </c>
      <c r="K73" s="230">
        <f t="shared" si="3"/>
        <v>0.6427290540793537</v>
      </c>
      <c r="L73" s="230">
        <f t="shared" si="3"/>
        <v>0.6427290540793537</v>
      </c>
      <c r="M73" s="27"/>
    </row>
    <row r="74" spans="2:13" ht="15">
      <c r="B74" s="84"/>
      <c r="C74" s="26"/>
      <c r="D74" s="26"/>
      <c r="E74" s="123"/>
      <c r="F74" s="123"/>
      <c r="G74" s="118"/>
      <c r="H74" s="123"/>
      <c r="I74" s="123"/>
      <c r="J74" s="123"/>
      <c r="K74" s="123"/>
      <c r="L74" s="123"/>
      <c r="M74" s="27"/>
    </row>
    <row r="75" spans="2:13" ht="15">
      <c r="B75" s="112" t="s">
        <v>124</v>
      </c>
      <c r="C75" s="26"/>
      <c r="D75" s="26"/>
      <c r="E75" s="11">
        <v>20.824</v>
      </c>
      <c r="F75" s="11">
        <v>11.948</v>
      </c>
      <c r="G75" s="82">
        <v>17.192</v>
      </c>
      <c r="H75" s="80">
        <f>G75*(1+H76)</f>
        <v>18.0516</v>
      </c>
      <c r="I75" s="80">
        <f>H75*(1+I76)</f>
        <v>18.95418</v>
      </c>
      <c r="J75" s="80">
        <f>I75*(1+J76)</f>
        <v>19.8071181</v>
      </c>
      <c r="K75" s="80">
        <f>J75*(1+K76)</f>
        <v>20.6984384145</v>
      </c>
      <c r="L75" s="80">
        <f>K75*(1+L76)</f>
        <v>21.526375951080002</v>
      </c>
      <c r="M75" s="27"/>
    </row>
    <row r="76" spans="2:13" ht="15">
      <c r="B76" s="4" t="s">
        <v>177</v>
      </c>
      <c r="C76" s="26"/>
      <c r="D76" s="26"/>
      <c r="E76" s="79"/>
      <c r="F76" s="79"/>
      <c r="G76" s="79"/>
      <c r="H76" s="123">
        <f>H65</f>
        <v>0.05</v>
      </c>
      <c r="I76" s="123">
        <f>I65</f>
        <v>0.05</v>
      </c>
      <c r="J76" s="123">
        <f>J65</f>
        <v>0.045</v>
      </c>
      <c r="K76" s="123">
        <f>K65</f>
        <v>0.045</v>
      </c>
      <c r="L76" s="123">
        <f>L65</f>
        <v>0.04</v>
      </c>
      <c r="M76" s="27"/>
    </row>
    <row r="77" spans="2:13" ht="15">
      <c r="B77" s="4"/>
      <c r="C77" s="26"/>
      <c r="D77" s="26"/>
      <c r="E77" s="79"/>
      <c r="F77" s="79"/>
      <c r="G77" s="79"/>
      <c r="H77" s="123"/>
      <c r="I77" s="123"/>
      <c r="J77" s="123"/>
      <c r="K77" s="123"/>
      <c r="L77" s="123"/>
      <c r="M77" s="27"/>
    </row>
    <row r="78" spans="2:13" ht="15">
      <c r="B78" s="60" t="s">
        <v>178</v>
      </c>
      <c r="C78" s="26"/>
      <c r="D78" s="26"/>
      <c r="E78" s="79"/>
      <c r="F78" s="79"/>
      <c r="G78" s="79"/>
      <c r="H78" s="123"/>
      <c r="I78" s="123"/>
      <c r="J78" s="123"/>
      <c r="K78" s="123"/>
      <c r="L78" s="123"/>
      <c r="M78" s="27"/>
    </row>
    <row r="79" spans="2:13" ht="15">
      <c r="B79" s="4" t="str">
        <f>$B$59</f>
        <v>Established Communities:</v>
      </c>
      <c r="C79" s="26"/>
      <c r="D79" s="26"/>
      <c r="E79" s="79"/>
      <c r="F79" s="79"/>
      <c r="G79" s="79"/>
      <c r="H79" s="80">
        <f>H75*$G$62/($G$62+$G$71)</f>
        <v>13.764932213372388</v>
      </c>
      <c r="I79" s="80">
        <f>I75*$G$62/($G$62+$G$71)</f>
        <v>14.453178824041009</v>
      </c>
      <c r="J79" s="80">
        <f>J75*$G$62/($G$62+$G$71)</f>
        <v>15.103571871122853</v>
      </c>
      <c r="K79" s="80">
        <f>K75*$G$62/($G$62+$G$71)</f>
        <v>15.78323260532338</v>
      </c>
      <c r="L79" s="80">
        <f>L75*$G$62/($G$62+$G$71)</f>
        <v>16.414561909536317</v>
      </c>
      <c r="M79" s="27"/>
    </row>
    <row r="80" spans="2:13" ht="15">
      <c r="B80" s="4" t="str">
        <f>$B$68</f>
        <v>Other Stabilized Communities:</v>
      </c>
      <c r="C80" s="26"/>
      <c r="D80" s="26"/>
      <c r="E80" s="79"/>
      <c r="F80" s="79"/>
      <c r="G80" s="79"/>
      <c r="H80" s="80">
        <f>H75-H79</f>
        <v>4.286667786627612</v>
      </c>
      <c r="I80" s="80">
        <f>I75-I79</f>
        <v>4.501001175958992</v>
      </c>
      <c r="J80" s="80">
        <f>J75-J79</f>
        <v>4.703546228877148</v>
      </c>
      <c r="K80" s="80">
        <f>K75-K79</f>
        <v>4.915205809176619</v>
      </c>
      <c r="L80" s="80">
        <f>L75-L79</f>
        <v>5.111814041543685</v>
      </c>
      <c r="M80" s="27"/>
    </row>
    <row r="81" spans="2:13" ht="15">
      <c r="B81" s="119"/>
      <c r="C81" s="100"/>
      <c r="D81" s="100"/>
      <c r="E81" s="87"/>
      <c r="F81" s="87"/>
      <c r="G81" s="87"/>
      <c r="H81" s="120"/>
      <c r="I81" s="120"/>
      <c r="J81" s="120"/>
      <c r="K81" s="120"/>
      <c r="L81" s="120"/>
      <c r="M81" s="100"/>
    </row>
    <row r="82" spans="2:13" ht="15">
      <c r="B82" s="22" t="str">
        <f>Company_Name&amp;" - Development/Redevelopment Communities"</f>
        <v>AvalonBay Communities, Inc. - Development/Redevelopment Communities</v>
      </c>
      <c r="C82" s="30"/>
      <c r="D82" s="30"/>
      <c r="E82" s="31"/>
      <c r="F82" s="31"/>
      <c r="G82" s="31"/>
      <c r="H82" s="31"/>
      <c r="I82" s="31"/>
      <c r="J82" s="31"/>
      <c r="K82" s="31"/>
      <c r="L82" s="31"/>
      <c r="M82" s="32"/>
    </row>
    <row r="83" spans="2:13" ht="15">
      <c r="B83" s="1" t="str">
        <f>'AVB-Op-Model'!$B$103</f>
        <v>($ in Millions)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27"/>
    </row>
    <row r="84" spans="2:13" ht="15">
      <c r="B84" s="10"/>
      <c r="C84" s="199"/>
      <c r="D84" s="199"/>
      <c r="E84" s="55" t="str">
        <f>'AVB-Op-Model'!$E$4</f>
        <v>Historical</v>
      </c>
      <c r="F84" s="56"/>
      <c r="G84" s="56"/>
      <c r="H84" s="55" t="str">
        <f>'AVB-Op-Model'!$H$4</f>
        <v>Projected</v>
      </c>
      <c r="I84" s="55"/>
      <c r="J84" s="55"/>
      <c r="K84" s="55"/>
      <c r="L84" s="55"/>
      <c r="M84" s="27"/>
    </row>
    <row r="85" spans="2:13" ht="15">
      <c r="B85" s="57" t="str">
        <f>'AVB-Op-Model'!$B$5</f>
        <v>December 31, </v>
      </c>
      <c r="C85" s="28"/>
      <c r="D85" s="58">
        <f>DATE(YEAR(E85)-1,MONTH(E85),DAY(E85))</f>
        <v>39447</v>
      </c>
      <c r="E85" s="58">
        <f>'AVB-Op-Model'!$E$5</f>
        <v>39813</v>
      </c>
      <c r="F85" s="58">
        <f>'AVB-Op-Model'!$F$5</f>
        <v>40178</v>
      </c>
      <c r="G85" s="59">
        <f>'AVB-Op-Model'!$G$5</f>
        <v>40543</v>
      </c>
      <c r="H85" s="58">
        <f>'AVB-Op-Model'!$H$5</f>
        <v>40908</v>
      </c>
      <c r="I85" s="58">
        <f>'AVB-Op-Model'!$I$5</f>
        <v>41274</v>
      </c>
      <c r="J85" s="58">
        <f>'AVB-Op-Model'!$J$5</f>
        <v>41639</v>
      </c>
      <c r="K85" s="58">
        <f>'AVB-Op-Model'!$K$5</f>
        <v>42004</v>
      </c>
      <c r="L85" s="58">
        <f>'AVB-Op-Model'!$L$5</f>
        <v>42369</v>
      </c>
      <c r="M85" s="27"/>
    </row>
    <row r="86" spans="2:13" ht="15">
      <c r="B86" s="116"/>
      <c r="C86" s="26"/>
      <c r="D86" s="26"/>
      <c r="E86" s="79"/>
      <c r="F86" s="79"/>
      <c r="G86" s="79"/>
      <c r="H86" s="79"/>
      <c r="I86" s="79"/>
      <c r="J86" s="79"/>
      <c r="K86" s="79"/>
      <c r="L86" s="79"/>
      <c r="M86" s="27"/>
    </row>
    <row r="87" spans="2:13" ht="15">
      <c r="B87" s="112" t="s">
        <v>183</v>
      </c>
      <c r="C87" s="26"/>
      <c r="D87" s="125">
        <v>762.59</v>
      </c>
      <c r="E87" s="106">
        <v>881.503</v>
      </c>
      <c r="F87" s="106">
        <v>460.155</v>
      </c>
      <c r="G87" s="107">
        <v>117.853</v>
      </c>
      <c r="H87" s="166">
        <f>G87*(1+H88)</f>
        <v>129.63830000000002</v>
      </c>
      <c r="I87" s="166">
        <f>H87*(1+I88)</f>
        <v>140.00936400000003</v>
      </c>
      <c r="J87" s="166">
        <f>I87*(1+J88)</f>
        <v>149.81001948000005</v>
      </c>
      <c r="K87" s="166">
        <f>J87*(1+K88)</f>
        <v>158.79862064880007</v>
      </c>
      <c r="L87" s="166">
        <f>K87*(1+L88)</f>
        <v>166.73855168124007</v>
      </c>
      <c r="M87" s="27"/>
    </row>
    <row r="88" spans="2:13" ht="15">
      <c r="B88" s="4" t="s">
        <v>184</v>
      </c>
      <c r="C88" s="199"/>
      <c r="D88" s="199"/>
      <c r="E88" s="123">
        <f>E87/D87-1</f>
        <v>0.15593307019499347</v>
      </c>
      <c r="F88" s="123">
        <f>F87/E87-1</f>
        <v>-0.47798816339819605</v>
      </c>
      <c r="G88" s="118">
        <f>G87/F87-1</f>
        <v>-0.7438841260010214</v>
      </c>
      <c r="H88" s="167">
        <v>0.1</v>
      </c>
      <c r="I88" s="167">
        <v>0.08</v>
      </c>
      <c r="J88" s="167">
        <v>0.07</v>
      </c>
      <c r="K88" s="167">
        <v>0.06</v>
      </c>
      <c r="L88" s="167">
        <v>0.05</v>
      </c>
      <c r="M88" s="27"/>
    </row>
    <row r="89" spans="2:13" ht="15">
      <c r="B89" s="116"/>
      <c r="C89" s="26"/>
      <c r="D89" s="26"/>
      <c r="E89" s="79"/>
      <c r="F89" s="79"/>
      <c r="G89" s="79"/>
      <c r="H89" s="79"/>
      <c r="I89" s="79"/>
      <c r="J89" s="79"/>
      <c r="K89" s="79"/>
      <c r="L89" s="79"/>
      <c r="M89" s="27"/>
    </row>
    <row r="90" spans="2:13" ht="15">
      <c r="B90" s="60" t="s">
        <v>179</v>
      </c>
      <c r="C90" s="26"/>
      <c r="D90" s="26"/>
      <c r="E90" s="79"/>
      <c r="F90" s="79"/>
      <c r="G90" s="79"/>
      <c r="H90" s="79"/>
      <c r="I90" s="79"/>
      <c r="J90" s="79"/>
      <c r="K90" s="79"/>
      <c r="L90" s="79"/>
      <c r="M90" s="27"/>
    </row>
    <row r="91" spans="2:13" ht="15">
      <c r="B91" s="4" t="s">
        <v>37</v>
      </c>
      <c r="C91" s="26"/>
      <c r="D91" s="65">
        <v>95.425</v>
      </c>
      <c r="E91" s="65">
        <v>129.737</v>
      </c>
      <c r="F91" s="65">
        <v>129.7</v>
      </c>
      <c r="G91" s="66">
        <v>116.114</v>
      </c>
      <c r="H91" s="80">
        <f>H92/H95</f>
        <v>102.78743126205745</v>
      </c>
      <c r="I91" s="80">
        <f>I92/I95</f>
        <v>103.39704765234919</v>
      </c>
      <c r="J91" s="80">
        <f>J92/J95</f>
        <v>103.97313514117485</v>
      </c>
      <c r="K91" s="80">
        <f>K92/K95</f>
        <v>104.5014896666407</v>
      </c>
      <c r="L91" s="80">
        <f>L92/L95</f>
        <v>104.96820283080218</v>
      </c>
      <c r="M91" s="27"/>
    </row>
    <row r="92" spans="2:13" ht="15">
      <c r="B92" s="84" t="s">
        <v>164</v>
      </c>
      <c r="C92" s="26"/>
      <c r="D92" s="199"/>
      <c r="E92" s="65">
        <v>80.124</v>
      </c>
      <c r="F92" s="65">
        <v>77.378</v>
      </c>
      <c r="G92" s="66">
        <v>74.632</v>
      </c>
      <c r="H92" s="80">
        <f>H93*H94</f>
        <v>63.62294173251837</v>
      </c>
      <c r="I92" s="80">
        <f>I93*I94</f>
        <v>64.00027958017637</v>
      </c>
      <c r="J92" s="80">
        <f>J93*J94</f>
        <v>64.35686384621316</v>
      </c>
      <c r="K92" s="80">
        <f>K93*K94</f>
        <v>64.68390255877834</v>
      </c>
      <c r="L92" s="80">
        <f>L93*L94</f>
        <v>64.97278675487759</v>
      </c>
      <c r="M92" s="27"/>
    </row>
    <row r="93" spans="2:13" ht="15">
      <c r="B93" s="84" t="s">
        <v>172</v>
      </c>
      <c r="C93" s="26"/>
      <c r="D93" s="199"/>
      <c r="E93" s="65">
        <v>2502.82</v>
      </c>
      <c r="F93" s="65">
        <v>2264.59</v>
      </c>
      <c r="G93" s="66">
        <v>1736.88</v>
      </c>
      <c r="H93" s="80">
        <f>G93+H99</f>
        <v>1748.6653000000001</v>
      </c>
      <c r="I93" s="80">
        <f>H93+I99</f>
        <v>1759.036364</v>
      </c>
      <c r="J93" s="80">
        <f>I93+J99</f>
        <v>1768.83701948</v>
      </c>
      <c r="K93" s="80">
        <f>J93+K99</f>
        <v>1777.8256206488</v>
      </c>
      <c r="L93" s="80">
        <f>K93+L99</f>
        <v>1785.76555168124</v>
      </c>
      <c r="M93" s="27"/>
    </row>
    <row r="94" spans="2:13" ht="15">
      <c r="B94" s="84" t="s">
        <v>176</v>
      </c>
      <c r="C94" s="26"/>
      <c r="D94" s="26"/>
      <c r="E94" s="123">
        <f>E92/E93</f>
        <v>0.032013488784650906</v>
      </c>
      <c r="F94" s="123">
        <f>F92/F93</f>
        <v>0.034168657461173986</v>
      </c>
      <c r="G94" s="118">
        <f>G92/G93</f>
        <v>0.042969001888443645</v>
      </c>
      <c r="H94" s="123">
        <f>AVERAGE(E94:G94)</f>
        <v>0.036383716044756174</v>
      </c>
      <c r="I94" s="123">
        <f aca="true" t="shared" si="4" ref="I94:L95">H94</f>
        <v>0.036383716044756174</v>
      </c>
      <c r="J94" s="123">
        <f t="shared" si="4"/>
        <v>0.036383716044756174</v>
      </c>
      <c r="K94" s="123">
        <f t="shared" si="4"/>
        <v>0.036383716044756174</v>
      </c>
      <c r="L94" s="123">
        <f t="shared" si="4"/>
        <v>0.036383716044756174</v>
      </c>
      <c r="M94" s="27"/>
    </row>
    <row r="95" spans="2:13" ht="15">
      <c r="B95" s="84" t="s">
        <v>175</v>
      </c>
      <c r="C95" s="26"/>
      <c r="D95" s="26"/>
      <c r="E95" s="123">
        <f>E92/E91</f>
        <v>0.6175878893453679</v>
      </c>
      <c r="F95" s="123">
        <f>F92/F91</f>
        <v>0.5965921356977641</v>
      </c>
      <c r="G95" s="118">
        <f>G92/G91</f>
        <v>0.642747644556212</v>
      </c>
      <c r="H95" s="123">
        <f>AVERAGE(E95:G95)</f>
        <v>0.618975889866448</v>
      </c>
      <c r="I95" s="123">
        <f t="shared" si="4"/>
        <v>0.618975889866448</v>
      </c>
      <c r="J95" s="123">
        <f t="shared" si="4"/>
        <v>0.618975889866448</v>
      </c>
      <c r="K95" s="123">
        <f t="shared" si="4"/>
        <v>0.618975889866448</v>
      </c>
      <c r="L95" s="123">
        <f t="shared" si="4"/>
        <v>0.618975889866448</v>
      </c>
      <c r="M95" s="27"/>
    </row>
    <row r="96" spans="2:13" ht="15">
      <c r="B96" s="84"/>
      <c r="C96" s="26"/>
      <c r="D96" s="26"/>
      <c r="E96" s="123"/>
      <c r="F96" s="123"/>
      <c r="G96" s="118"/>
      <c r="H96" s="79"/>
      <c r="I96" s="79"/>
      <c r="J96" s="79"/>
      <c r="K96" s="79"/>
      <c r="L96" s="79"/>
      <c r="M96" s="27"/>
    </row>
    <row r="97" spans="2:13" ht="15">
      <c r="B97" s="168" t="s">
        <v>180</v>
      </c>
      <c r="C97" s="199"/>
      <c r="D97" s="199"/>
      <c r="E97" s="123"/>
      <c r="F97" s="123"/>
      <c r="G97" s="118"/>
      <c r="H97" s="80">
        <f>H87</f>
        <v>129.63830000000002</v>
      </c>
      <c r="I97" s="80">
        <f>I87</f>
        <v>140.00936400000003</v>
      </c>
      <c r="J97" s="80">
        <f>J87</f>
        <v>149.81001948000005</v>
      </c>
      <c r="K97" s="80">
        <f>K87</f>
        <v>158.79862064880007</v>
      </c>
      <c r="L97" s="80">
        <f>L87</f>
        <v>166.73855168124007</v>
      </c>
      <c r="M97" s="27"/>
    </row>
    <row r="98" spans="2:13" ht="15">
      <c r="B98" s="168" t="s">
        <v>181</v>
      </c>
      <c r="C98" s="199"/>
      <c r="D98" s="199"/>
      <c r="E98" s="123"/>
      <c r="F98" s="123"/>
      <c r="G98" s="118"/>
      <c r="H98" s="80">
        <f>-G87</f>
        <v>-117.853</v>
      </c>
      <c r="I98" s="80">
        <f>-H87</f>
        <v>-129.63830000000002</v>
      </c>
      <c r="J98" s="80">
        <f>-I87</f>
        <v>-140.00936400000003</v>
      </c>
      <c r="K98" s="80">
        <f>-J87</f>
        <v>-149.81001948000005</v>
      </c>
      <c r="L98" s="80">
        <f>-K87</f>
        <v>-158.79862064880007</v>
      </c>
      <c r="M98" s="27"/>
    </row>
    <row r="99" spans="2:13" ht="15">
      <c r="B99" s="179" t="s">
        <v>182</v>
      </c>
      <c r="C99" s="40"/>
      <c r="D99" s="40"/>
      <c r="E99" s="228"/>
      <c r="F99" s="228"/>
      <c r="G99" s="229"/>
      <c r="H99" s="51">
        <f>SUM(H97:H98)</f>
        <v>11.78530000000002</v>
      </c>
      <c r="I99" s="51">
        <f>SUM(I97:I98)</f>
        <v>10.371064000000018</v>
      </c>
      <c r="J99" s="51">
        <f>SUM(J97:J98)</f>
        <v>9.800655480000017</v>
      </c>
      <c r="K99" s="51">
        <f>SUM(K97:K98)</f>
        <v>8.988601168800017</v>
      </c>
      <c r="L99" s="51">
        <f>SUM(L97:L98)</f>
        <v>7.9399310324400005</v>
      </c>
      <c r="M99" s="29"/>
    </row>
    <row r="100" spans="2:13" ht="15">
      <c r="B100" s="165"/>
      <c r="C100" s="26"/>
      <c r="D100" s="26"/>
      <c r="E100" s="79"/>
      <c r="F100" s="79"/>
      <c r="G100" s="79"/>
      <c r="H100" s="79"/>
      <c r="I100" s="79"/>
      <c r="J100" s="79"/>
      <c r="K100" s="79"/>
      <c r="L100" s="79"/>
      <c r="M100" s="26"/>
    </row>
    <row r="101" spans="2:13" ht="15">
      <c r="B101" s="22" t="str">
        <f>Company_Name&amp;" - Acquisitions of Communities"</f>
        <v>AvalonBay Communities, Inc. - Acquisitions of Communities</v>
      </c>
      <c r="C101" s="30"/>
      <c r="D101" s="30"/>
      <c r="E101" s="31"/>
      <c r="F101" s="31"/>
      <c r="G101" s="31"/>
      <c r="H101" s="31"/>
      <c r="I101" s="31"/>
      <c r="J101" s="31"/>
      <c r="K101" s="31"/>
      <c r="L101" s="31"/>
      <c r="M101" s="32"/>
    </row>
    <row r="102" spans="2:13" ht="15">
      <c r="B102" s="1" t="str">
        <f>'AVB-Op-Model'!$B$103</f>
        <v>($ in Millions)</v>
      </c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27"/>
    </row>
    <row r="103" spans="2:13" ht="15">
      <c r="B103" s="10"/>
      <c r="C103" s="199"/>
      <c r="D103" s="199"/>
      <c r="E103" s="55" t="str">
        <f>'AVB-Op-Model'!$E$4</f>
        <v>Historical</v>
      </c>
      <c r="F103" s="56"/>
      <c r="G103" s="56"/>
      <c r="H103" s="55" t="str">
        <f>'AVB-Op-Model'!$H$4</f>
        <v>Projected</v>
      </c>
      <c r="I103" s="55"/>
      <c r="J103" s="55"/>
      <c r="K103" s="55"/>
      <c r="L103" s="55"/>
      <c r="M103" s="27"/>
    </row>
    <row r="104" spans="2:13" ht="15">
      <c r="B104" s="57" t="str">
        <f>'AVB-Op-Model'!$B$5</f>
        <v>December 31, </v>
      </c>
      <c r="C104" s="28"/>
      <c r="D104" s="58">
        <f>DATE(YEAR(E104)-1,MONTH(E104),DAY(E104))</f>
        <v>39447</v>
      </c>
      <c r="E104" s="58">
        <f>'AVB-Op-Model'!$E$5</f>
        <v>39813</v>
      </c>
      <c r="F104" s="58">
        <f>'AVB-Op-Model'!$F$5</f>
        <v>40178</v>
      </c>
      <c r="G104" s="59">
        <f>'AVB-Op-Model'!$G$5</f>
        <v>40543</v>
      </c>
      <c r="H104" s="58">
        <f>'AVB-Op-Model'!$H$5</f>
        <v>40908</v>
      </c>
      <c r="I104" s="58">
        <f>'AVB-Op-Model'!$I$5</f>
        <v>41274</v>
      </c>
      <c r="J104" s="58">
        <f>'AVB-Op-Model'!$J$5</f>
        <v>41639</v>
      </c>
      <c r="K104" s="58">
        <f>'AVB-Op-Model'!$K$5</f>
        <v>42004</v>
      </c>
      <c r="L104" s="58">
        <f>'AVB-Op-Model'!$L$5</f>
        <v>42369</v>
      </c>
      <c r="M104" s="27"/>
    </row>
    <row r="105" spans="2:13" ht="15">
      <c r="B105" s="116"/>
      <c r="C105" s="26"/>
      <c r="D105" s="26"/>
      <c r="E105" s="79"/>
      <c r="F105" s="79"/>
      <c r="G105" s="79"/>
      <c r="H105" s="79"/>
      <c r="I105" s="79"/>
      <c r="J105" s="79"/>
      <c r="K105" s="79"/>
      <c r="L105" s="79"/>
      <c r="M105" s="27"/>
    </row>
    <row r="106" spans="2:13" ht="15">
      <c r="B106" s="1" t="s">
        <v>185</v>
      </c>
      <c r="C106" s="13"/>
      <c r="D106" s="125">
        <v>350</v>
      </c>
      <c r="E106" s="125">
        <v>0</v>
      </c>
      <c r="F106" s="125">
        <v>100</v>
      </c>
      <c r="G106" s="63">
        <v>312</v>
      </c>
      <c r="H106" s="106">
        <v>200</v>
      </c>
      <c r="I106" s="106">
        <v>250</v>
      </c>
      <c r="J106" s="106">
        <v>250</v>
      </c>
      <c r="K106" s="106">
        <v>300</v>
      </c>
      <c r="L106" s="106">
        <v>300</v>
      </c>
      <c r="M106" s="41"/>
    </row>
    <row r="107" spans="2:13" ht="15">
      <c r="B107" s="1"/>
      <c r="C107" s="13"/>
      <c r="D107" s="13"/>
      <c r="E107" s="125"/>
      <c r="F107" s="125"/>
      <c r="G107" s="63"/>
      <c r="H107" s="13"/>
      <c r="I107" s="13"/>
      <c r="J107" s="13"/>
      <c r="K107" s="13"/>
      <c r="L107" s="13"/>
      <c r="M107" s="41"/>
    </row>
    <row r="108" spans="2:13" ht="15">
      <c r="B108" s="4" t="s">
        <v>37</v>
      </c>
      <c r="C108" s="13"/>
      <c r="D108" s="13"/>
      <c r="E108" s="65"/>
      <c r="F108" s="65"/>
      <c r="G108" s="66"/>
      <c r="H108" s="81">
        <f>H109/H112</f>
        <v>18.333333333333336</v>
      </c>
      <c r="I108" s="81">
        <f>I109/I112</f>
        <v>41.25</v>
      </c>
      <c r="J108" s="81">
        <f>J109/J112</f>
        <v>64.16666666666667</v>
      </c>
      <c r="K108" s="81">
        <f>K109/K112</f>
        <v>91.66666666666667</v>
      </c>
      <c r="L108" s="81">
        <f>L109/L112</f>
        <v>119.16666666666667</v>
      </c>
      <c r="M108" s="41"/>
    </row>
    <row r="109" spans="2:13" ht="15">
      <c r="B109" s="84" t="s">
        <v>164</v>
      </c>
      <c r="C109" s="13"/>
      <c r="D109" s="13"/>
      <c r="E109" s="65"/>
      <c r="F109" s="65"/>
      <c r="G109" s="66"/>
      <c r="H109" s="81">
        <f>H110*H111</f>
        <v>11</v>
      </c>
      <c r="I109" s="81">
        <f>I110*I111</f>
        <v>24.75</v>
      </c>
      <c r="J109" s="81">
        <f>J110*J111</f>
        <v>38.5</v>
      </c>
      <c r="K109" s="81">
        <f>K110*K111</f>
        <v>55</v>
      </c>
      <c r="L109" s="81">
        <f>L110*L111</f>
        <v>71.5</v>
      </c>
      <c r="M109" s="41"/>
    </row>
    <row r="110" spans="2:13" ht="15">
      <c r="B110" s="84" t="s">
        <v>172</v>
      </c>
      <c r="C110" s="13"/>
      <c r="D110" s="13"/>
      <c r="E110" s="65"/>
      <c r="F110" s="65"/>
      <c r="G110" s="66">
        <v>0</v>
      </c>
      <c r="H110" s="75">
        <f>G110+H106</f>
        <v>200</v>
      </c>
      <c r="I110" s="75">
        <f>H110+I106</f>
        <v>450</v>
      </c>
      <c r="J110" s="75">
        <f>I110+J106</f>
        <v>700</v>
      </c>
      <c r="K110" s="75">
        <f>J110+K106</f>
        <v>1000</v>
      </c>
      <c r="L110" s="75">
        <f>K110+L106</f>
        <v>1300</v>
      </c>
      <c r="M110" s="41"/>
    </row>
    <row r="111" spans="2:13" ht="15">
      <c r="B111" s="84" t="s">
        <v>186</v>
      </c>
      <c r="C111" s="13"/>
      <c r="D111" s="13"/>
      <c r="E111" s="65"/>
      <c r="F111" s="65"/>
      <c r="G111" s="66"/>
      <c r="H111" s="167">
        <v>0.055</v>
      </c>
      <c r="I111" s="167">
        <v>0.055</v>
      </c>
      <c r="J111" s="167">
        <v>0.055</v>
      </c>
      <c r="K111" s="167">
        <v>0.055</v>
      </c>
      <c r="L111" s="167">
        <v>0.055</v>
      </c>
      <c r="M111" s="41"/>
    </row>
    <row r="112" spans="2:13" ht="15">
      <c r="B112" s="117" t="s">
        <v>175</v>
      </c>
      <c r="C112" s="42"/>
      <c r="D112" s="42"/>
      <c r="E112" s="171"/>
      <c r="F112" s="171"/>
      <c r="G112" s="172"/>
      <c r="H112" s="173">
        <v>0.6</v>
      </c>
      <c r="I112" s="173">
        <v>0.6</v>
      </c>
      <c r="J112" s="173">
        <v>0.6</v>
      </c>
      <c r="K112" s="173">
        <v>0.6</v>
      </c>
      <c r="L112" s="173">
        <v>0.6</v>
      </c>
      <c r="M112" s="97"/>
    </row>
    <row r="114" spans="2:13" ht="15">
      <c r="B114" s="22" t="str">
        <f>Company_Name&amp;" - Dispositions of Communities"</f>
        <v>AvalonBay Communities, Inc. - Dispositions of Communities</v>
      </c>
      <c r="C114" s="30"/>
      <c r="D114" s="30"/>
      <c r="E114" s="31"/>
      <c r="F114" s="31"/>
      <c r="G114" s="31"/>
      <c r="H114" s="31"/>
      <c r="I114" s="31"/>
      <c r="J114" s="31"/>
      <c r="K114" s="31"/>
      <c r="L114" s="31"/>
      <c r="M114" s="32"/>
    </row>
    <row r="115" spans="2:13" ht="15">
      <c r="B115" s="1" t="str">
        <f>'AVB-Op-Model'!$B$103</f>
        <v>($ in Millions)</v>
      </c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27"/>
    </row>
    <row r="116" spans="2:13" ht="15">
      <c r="B116" s="10"/>
      <c r="C116" s="199"/>
      <c r="D116" s="199"/>
      <c r="E116" s="55" t="str">
        <f>'AVB-Op-Model'!$E$4</f>
        <v>Historical</v>
      </c>
      <c r="F116" s="56"/>
      <c r="G116" s="56"/>
      <c r="H116" s="55" t="str">
        <f>'AVB-Op-Model'!$H$4</f>
        <v>Projected</v>
      </c>
      <c r="I116" s="55"/>
      <c r="J116" s="55"/>
      <c r="K116" s="55"/>
      <c r="L116" s="55"/>
      <c r="M116" s="27"/>
    </row>
    <row r="117" spans="2:13" ht="15">
      <c r="B117" s="57" t="str">
        <f>'AVB-Op-Model'!$B$5</f>
        <v>December 31, </v>
      </c>
      <c r="C117" s="28"/>
      <c r="D117" s="121"/>
      <c r="E117" s="58">
        <f>'AVB-Op-Model'!$E$5</f>
        <v>39813</v>
      </c>
      <c r="F117" s="58">
        <f>'AVB-Op-Model'!$F$5</f>
        <v>40178</v>
      </c>
      <c r="G117" s="59">
        <f>'AVB-Op-Model'!$G$5</f>
        <v>40543</v>
      </c>
      <c r="H117" s="58">
        <f>'AVB-Op-Model'!$H$5</f>
        <v>40908</v>
      </c>
      <c r="I117" s="58">
        <f>'AVB-Op-Model'!$I$5</f>
        <v>41274</v>
      </c>
      <c r="J117" s="58">
        <f>'AVB-Op-Model'!$J$5</f>
        <v>41639</v>
      </c>
      <c r="K117" s="58">
        <f>'AVB-Op-Model'!$K$5</f>
        <v>42004</v>
      </c>
      <c r="L117" s="58">
        <f>'AVB-Op-Model'!$L$5</f>
        <v>42369</v>
      </c>
      <c r="M117" s="27"/>
    </row>
    <row r="118" spans="2:13" ht="15">
      <c r="B118" s="116"/>
      <c r="C118" s="26"/>
      <c r="D118" s="26"/>
      <c r="E118" s="79"/>
      <c r="F118" s="79"/>
      <c r="G118" s="79"/>
      <c r="H118" s="79"/>
      <c r="I118" s="79"/>
      <c r="J118" s="79"/>
      <c r="K118" s="79"/>
      <c r="L118" s="79"/>
      <c r="M118" s="27"/>
    </row>
    <row r="119" spans="2:13" ht="15">
      <c r="B119" s="1" t="s">
        <v>187</v>
      </c>
      <c r="C119" s="13"/>
      <c r="D119" s="13"/>
      <c r="E119" s="125">
        <v>503.377</v>
      </c>
      <c r="F119" s="125">
        <v>176.481</v>
      </c>
      <c r="G119" s="63">
        <v>194.009</v>
      </c>
      <c r="H119" s="106"/>
      <c r="I119" s="103"/>
      <c r="J119" s="103"/>
      <c r="K119" s="103"/>
      <c r="L119" s="103"/>
      <c r="M119" s="41"/>
    </row>
    <row r="120" spans="2:13" ht="15">
      <c r="B120" s="1" t="s">
        <v>188</v>
      </c>
      <c r="C120" s="13"/>
      <c r="D120" s="13"/>
      <c r="E120" s="12">
        <f>-'AVB-Op-Model'!E169</f>
        <v>284.901</v>
      </c>
      <c r="F120" s="12">
        <f>-'AVB-Op-Model'!F169</f>
        <v>68.717</v>
      </c>
      <c r="G120" s="111">
        <f>-'AVB-Op-Model'!G169</f>
        <v>74.074</v>
      </c>
      <c r="H120" s="81"/>
      <c r="I120" s="81"/>
      <c r="J120" s="81"/>
      <c r="K120" s="81"/>
      <c r="L120" s="81"/>
      <c r="M120" s="41"/>
    </row>
    <row r="121" spans="2:13" ht="15">
      <c r="B121" s="1" t="s">
        <v>189</v>
      </c>
      <c r="C121" s="13"/>
      <c r="D121" s="13"/>
      <c r="E121" s="123"/>
      <c r="F121" s="123"/>
      <c r="G121" s="118"/>
      <c r="H121" s="164"/>
      <c r="I121" s="164"/>
      <c r="J121" s="164"/>
      <c r="K121" s="164"/>
      <c r="L121" s="164"/>
      <c r="M121" s="41"/>
    </row>
    <row r="122" spans="2:13" ht="15">
      <c r="B122" s="1"/>
      <c r="C122" s="13"/>
      <c r="D122" s="13"/>
      <c r="E122" s="123"/>
      <c r="F122" s="123"/>
      <c r="G122" s="118"/>
      <c r="H122" s="164"/>
      <c r="I122" s="164"/>
      <c r="J122" s="164"/>
      <c r="K122" s="164"/>
      <c r="L122" s="164"/>
      <c r="M122" s="41"/>
    </row>
    <row r="123" spans="2:13" ht="15">
      <c r="B123" s="2" t="s">
        <v>194</v>
      </c>
      <c r="C123" s="13"/>
      <c r="D123" s="13"/>
      <c r="E123" s="79"/>
      <c r="F123" s="79"/>
      <c r="G123" s="79"/>
      <c r="H123" s="79"/>
      <c r="I123" s="79"/>
      <c r="J123" s="79"/>
      <c r="K123" s="79"/>
      <c r="L123" s="79"/>
      <c r="M123" s="41"/>
    </row>
    <row r="124" spans="2:13" ht="15">
      <c r="B124" s="2"/>
      <c r="C124" s="13"/>
      <c r="D124" s="13"/>
      <c r="E124" s="79"/>
      <c r="F124" s="79"/>
      <c r="G124" s="79"/>
      <c r="H124" s="79"/>
      <c r="I124" s="79"/>
      <c r="J124" s="79"/>
      <c r="K124" s="79"/>
      <c r="L124" s="79"/>
      <c r="M124" s="41"/>
    </row>
    <row r="125" spans="2:13" ht="15">
      <c r="B125" s="10" t="s">
        <v>190</v>
      </c>
      <c r="C125" s="13"/>
      <c r="D125" s="13"/>
      <c r="E125" s="123"/>
      <c r="F125" s="123"/>
      <c r="G125" s="118"/>
      <c r="H125" s="123"/>
      <c r="I125" s="123"/>
      <c r="J125" s="123"/>
      <c r="K125" s="123"/>
      <c r="L125" s="123"/>
      <c r="M125" s="41"/>
    </row>
    <row r="126" spans="2:13" ht="15">
      <c r="B126" s="10" t="s">
        <v>164</v>
      </c>
      <c r="C126" s="13"/>
      <c r="D126" s="13"/>
      <c r="E126" s="81"/>
      <c r="F126" s="81"/>
      <c r="G126" s="79"/>
      <c r="H126" s="80"/>
      <c r="I126" s="80"/>
      <c r="J126" s="80"/>
      <c r="K126" s="80"/>
      <c r="L126" s="80"/>
      <c r="M126" s="41"/>
    </row>
    <row r="127" spans="2:13" ht="15">
      <c r="B127" s="10" t="s">
        <v>175</v>
      </c>
      <c r="C127" s="13"/>
      <c r="D127" s="13"/>
      <c r="E127" s="123"/>
      <c r="F127" s="123"/>
      <c r="G127" s="118"/>
      <c r="H127" s="164"/>
      <c r="I127" s="164"/>
      <c r="J127" s="164"/>
      <c r="K127" s="164"/>
      <c r="L127" s="164"/>
      <c r="M127" s="41"/>
    </row>
    <row r="128" spans="2:13" ht="15">
      <c r="B128" s="1"/>
      <c r="C128" s="13"/>
      <c r="D128" s="13"/>
      <c r="E128" s="125"/>
      <c r="F128" s="125"/>
      <c r="G128" s="63"/>
      <c r="H128" s="13"/>
      <c r="I128" s="13"/>
      <c r="J128" s="13"/>
      <c r="K128" s="13"/>
      <c r="L128" s="13"/>
      <c r="M128" s="41"/>
    </row>
    <row r="129" spans="2:13" ht="15">
      <c r="B129" s="1" t="s">
        <v>191</v>
      </c>
      <c r="C129" s="13"/>
      <c r="D129" s="13"/>
      <c r="E129" s="65">
        <v>68.941</v>
      </c>
      <c r="F129" s="65">
        <v>35.561</v>
      </c>
      <c r="G129" s="66">
        <v>4.259</v>
      </c>
      <c r="H129" s="81"/>
      <c r="I129" s="81"/>
      <c r="J129" s="81"/>
      <c r="K129" s="81"/>
      <c r="L129" s="81"/>
      <c r="M129" s="41"/>
    </row>
    <row r="130" spans="2:13" ht="15">
      <c r="B130" s="1" t="s">
        <v>192</v>
      </c>
      <c r="C130" s="13"/>
      <c r="D130" s="13"/>
      <c r="E130" s="65">
        <v>-22.691</v>
      </c>
      <c r="F130" s="65">
        <v>-12.417</v>
      </c>
      <c r="G130" s="66">
        <v>-1.951</v>
      </c>
      <c r="H130" s="81"/>
      <c r="I130" s="81"/>
      <c r="J130" s="81"/>
      <c r="K130" s="81"/>
      <c r="L130" s="81"/>
      <c r="M130" s="41"/>
    </row>
    <row r="131" spans="2:13" ht="15">
      <c r="B131" s="1" t="s">
        <v>44</v>
      </c>
      <c r="C131" s="13"/>
      <c r="D131" s="13"/>
      <c r="E131" s="65">
        <v>-3.297</v>
      </c>
      <c r="F131" s="65">
        <v>-0.681</v>
      </c>
      <c r="G131" s="66">
        <v>0</v>
      </c>
      <c r="H131" s="65"/>
      <c r="I131" s="81"/>
      <c r="J131" s="81"/>
      <c r="K131" s="81"/>
      <c r="L131" s="81"/>
      <c r="M131" s="41"/>
    </row>
    <row r="132" spans="2:13" ht="15">
      <c r="B132" s="1" t="s">
        <v>110</v>
      </c>
      <c r="C132" s="13"/>
      <c r="D132" s="13"/>
      <c r="E132" s="65">
        <v>-16.186</v>
      </c>
      <c r="F132" s="65">
        <v>-9.026</v>
      </c>
      <c r="G132" s="66">
        <v>-0.371</v>
      </c>
      <c r="H132" s="81"/>
      <c r="I132" s="81"/>
      <c r="J132" s="81"/>
      <c r="K132" s="81"/>
      <c r="L132" s="81"/>
      <c r="M132" s="41"/>
    </row>
    <row r="133" spans="2:13" ht="15">
      <c r="B133" s="85" t="s">
        <v>68</v>
      </c>
      <c r="C133" s="86"/>
      <c r="D133" s="86"/>
      <c r="E133" s="108">
        <f>SUM(E129:E132)</f>
        <v>26.767000000000003</v>
      </c>
      <c r="F133" s="108">
        <f>SUM(F129:F132)</f>
        <v>13.436999999999998</v>
      </c>
      <c r="G133" s="108">
        <f>SUM(G129:G132)</f>
        <v>1.9370000000000003</v>
      </c>
      <c r="H133" s="108"/>
      <c r="I133" s="108"/>
      <c r="J133" s="108"/>
      <c r="K133" s="108"/>
      <c r="L133" s="108"/>
      <c r="M133" s="41"/>
    </row>
    <row r="134" spans="2:13" ht="15">
      <c r="B134" s="2"/>
      <c r="C134" s="13"/>
      <c r="D134" s="13"/>
      <c r="E134" s="79"/>
      <c r="F134" s="79"/>
      <c r="G134" s="79"/>
      <c r="H134" s="79"/>
      <c r="I134" s="79"/>
      <c r="J134" s="79"/>
      <c r="K134" s="79"/>
      <c r="L134" s="79"/>
      <c r="M134" s="41"/>
    </row>
    <row r="135" spans="2:13" ht="15">
      <c r="B135" s="117" t="s">
        <v>193</v>
      </c>
      <c r="C135" s="42"/>
      <c r="D135" s="42"/>
      <c r="E135" s="176"/>
      <c r="F135" s="176"/>
      <c r="G135" s="180"/>
      <c r="H135" s="188"/>
      <c r="I135" s="188"/>
      <c r="J135" s="188"/>
      <c r="K135" s="188"/>
      <c r="L135" s="188"/>
      <c r="M135" s="97"/>
    </row>
  </sheetData>
  <sheetProtection/>
  <printOptions/>
  <pageMargins left="0.7" right="0.7" top="0.75" bottom="0.75" header="0.3" footer="0.3"/>
  <pageSetup horizontalDpi="1200" verticalDpi="1200" orientation="portrait" scale="68" r:id="rId3"/>
  <rowBreaks count="2" manualBreakCount="2">
    <brk id="53" max="13" man="1"/>
    <brk id="100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20"/>
  <sheetViews>
    <sheetView zoomScaleSheetLayoutView="85" workbookViewId="0" topLeftCell="A160">
      <selection activeCell="A1" sqref="A1"/>
    </sheetView>
  </sheetViews>
  <sheetFormatPr defaultColWidth="9.140625" defaultRowHeight="15"/>
  <cols>
    <col min="1" max="1" width="2.7109375" style="0" customWidth="1"/>
    <col min="2" max="4" width="13.7109375" style="0" customWidth="1"/>
    <col min="5" max="12" width="10.7109375" style="0" customWidth="1"/>
    <col min="13" max="13" width="2.7109375" style="0" customWidth="1"/>
  </cols>
  <sheetData>
    <row r="2" spans="2:13" ht="15">
      <c r="B2" s="22" t="str">
        <f>Company_Name&amp;" - Income Statement"</f>
        <v>AvalonBay Communities, Inc. - Income Statement</v>
      </c>
      <c r="C2" s="30"/>
      <c r="D2" s="30"/>
      <c r="E2" s="31"/>
      <c r="F2" s="31"/>
      <c r="G2" s="31"/>
      <c r="H2" s="31"/>
      <c r="I2" s="31"/>
      <c r="J2" s="31"/>
      <c r="K2" s="31"/>
      <c r="L2" s="31"/>
      <c r="M2" s="32"/>
    </row>
    <row r="3" spans="2:13" ht="15">
      <c r="B3" s="1" t="str">
        <f>Inputs!$B$3</f>
        <v>($ in Millions Except Per Share Data)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3" ht="15">
      <c r="B4" s="10"/>
      <c r="C4" s="26"/>
      <c r="D4" s="26"/>
      <c r="E4" s="55" t="s">
        <v>32</v>
      </c>
      <c r="F4" s="56"/>
      <c r="G4" s="56"/>
      <c r="H4" s="55" t="s">
        <v>33</v>
      </c>
      <c r="I4" s="55"/>
      <c r="J4" s="55"/>
      <c r="K4" s="55"/>
      <c r="L4" s="55"/>
      <c r="M4" s="27"/>
    </row>
    <row r="5" spans="2:13" ht="15">
      <c r="B5" s="57" t="str">
        <f>TEXT(Hist_Year,"mmmm")&amp;" "&amp;TEXT(DAY(Hist_Year),"d")&amp;", "</f>
        <v>December 31, </v>
      </c>
      <c r="C5" s="28"/>
      <c r="D5" s="28"/>
      <c r="E5" s="58">
        <f>DATE(YEAR(F5)-1,MONTH(F5),DAY(F5))</f>
        <v>39813</v>
      </c>
      <c r="F5" s="58">
        <f>DATE(YEAR(G5)-1,MONTH(G5),DAY(G5))</f>
        <v>40178</v>
      </c>
      <c r="G5" s="59">
        <f>Hist_Year</f>
        <v>40543</v>
      </c>
      <c r="H5" s="58">
        <f>DATE(YEAR(G5)+1,MONTH(G5),DAY(G5))</f>
        <v>40908</v>
      </c>
      <c r="I5" s="58">
        <f>DATE(YEAR(H5)+1,MONTH(H5),DAY(H5))</f>
        <v>41274</v>
      </c>
      <c r="J5" s="58">
        <f>DATE(YEAR(I5)+1,MONTH(I5),DAY(I5))</f>
        <v>41639</v>
      </c>
      <c r="K5" s="58">
        <f>DATE(YEAR(J5)+1,MONTH(J5),DAY(J5))</f>
        <v>42004</v>
      </c>
      <c r="L5" s="58">
        <f>DATE(YEAR(K5)+1,MONTH(K5),DAY(K5))</f>
        <v>42369</v>
      </c>
      <c r="M5" s="27"/>
    </row>
    <row r="6" spans="2:13" ht="15">
      <c r="B6" s="60"/>
      <c r="C6" s="13"/>
      <c r="D6" s="13"/>
      <c r="E6" s="13"/>
      <c r="F6" s="13"/>
      <c r="G6" s="13"/>
      <c r="H6" s="13"/>
      <c r="I6" s="13"/>
      <c r="J6" s="13"/>
      <c r="K6" s="13"/>
      <c r="L6" s="13"/>
      <c r="M6" s="41"/>
    </row>
    <row r="7" spans="2:13" ht="15">
      <c r="B7" s="61" t="s">
        <v>34</v>
      </c>
      <c r="C7" s="62"/>
      <c r="D7" s="62"/>
      <c r="E7" s="63"/>
      <c r="F7" s="63"/>
      <c r="G7" s="63"/>
      <c r="H7" s="62"/>
      <c r="I7" s="62"/>
      <c r="J7" s="62"/>
      <c r="K7" s="62"/>
      <c r="L7" s="62"/>
      <c r="M7" s="41"/>
    </row>
    <row r="8" spans="2:13" ht="15">
      <c r="B8" s="64" t="s">
        <v>35</v>
      </c>
      <c r="C8" s="62"/>
      <c r="D8" s="62"/>
      <c r="E8" s="169">
        <f>SUM(Segments!E8:E11)</f>
        <v>807.1959999999999</v>
      </c>
      <c r="F8" s="169">
        <f>SUM(Segments!F8:F11)</f>
        <v>843.779</v>
      </c>
      <c r="G8" s="170">
        <f>SUM(Segments!G8:G11)</f>
        <v>887.912</v>
      </c>
      <c r="H8" s="177"/>
      <c r="I8" s="177"/>
      <c r="J8" s="177"/>
      <c r="K8" s="177"/>
      <c r="L8" s="177"/>
      <c r="M8" s="41"/>
    </row>
    <row r="9" spans="2:13" ht="15">
      <c r="B9" s="64" t="s">
        <v>36</v>
      </c>
      <c r="C9" s="62"/>
      <c r="D9" s="62"/>
      <c r="E9" s="73">
        <f>Segments!E12</f>
        <v>6.568</v>
      </c>
      <c r="F9" s="73">
        <f>Segments!F12</f>
        <v>7.328</v>
      </c>
      <c r="G9" s="149">
        <f>Segments!G12</f>
        <v>7.354</v>
      </c>
      <c r="H9" s="48"/>
      <c r="I9" s="48"/>
      <c r="J9" s="48"/>
      <c r="K9" s="48"/>
      <c r="L9" s="48"/>
      <c r="M9" s="41"/>
    </row>
    <row r="10" spans="2:13" ht="15">
      <c r="B10" s="67" t="s">
        <v>37</v>
      </c>
      <c r="C10" s="68"/>
      <c r="D10" s="68"/>
      <c r="E10" s="69">
        <f>SUM(E8:E9)</f>
        <v>813.7639999999999</v>
      </c>
      <c r="F10" s="69">
        <f>SUM(F8:F9)</f>
        <v>851.107</v>
      </c>
      <c r="G10" s="69">
        <f>SUM(G8:G9)</f>
        <v>895.2660000000001</v>
      </c>
      <c r="H10" s="178"/>
      <c r="I10" s="178"/>
      <c r="J10" s="178"/>
      <c r="K10" s="178"/>
      <c r="L10" s="178"/>
      <c r="M10" s="41"/>
    </row>
    <row r="11" spans="2:13" ht="15"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41"/>
    </row>
    <row r="12" spans="2:13" ht="15">
      <c r="B12" s="52" t="s">
        <v>38</v>
      </c>
      <c r="C12" s="62"/>
      <c r="D12" s="62"/>
      <c r="E12" s="65"/>
      <c r="F12" s="65"/>
      <c r="G12" s="66"/>
      <c r="H12" s="62"/>
      <c r="I12" s="62"/>
      <c r="J12" s="62"/>
      <c r="K12" s="62"/>
      <c r="L12" s="62"/>
      <c r="M12" s="41"/>
    </row>
    <row r="13" spans="2:13" ht="15">
      <c r="B13" s="64" t="s">
        <v>39</v>
      </c>
      <c r="C13" s="62"/>
      <c r="D13" s="62"/>
      <c r="E13" s="73">
        <f>Segments!E16</f>
        <v>198.088</v>
      </c>
      <c r="F13" s="73">
        <f>Segments!F16</f>
        <v>221.33200000000002</v>
      </c>
      <c r="G13" s="149">
        <f>Segments!G16</f>
        <v>233.135</v>
      </c>
      <c r="H13" s="73"/>
      <c r="I13" s="73"/>
      <c r="J13" s="73"/>
      <c r="K13" s="73"/>
      <c r="L13" s="73"/>
      <c r="M13" s="41"/>
    </row>
    <row r="14" spans="2:13" ht="15">
      <c r="B14" s="64" t="s">
        <v>40</v>
      </c>
      <c r="C14" s="62"/>
      <c r="D14" s="62"/>
      <c r="E14" s="73">
        <f>Segments!E17</f>
        <v>73.839</v>
      </c>
      <c r="F14" s="73">
        <f>Segments!F17</f>
        <v>83.702</v>
      </c>
      <c r="G14" s="149">
        <f>Segments!G17</f>
        <v>93.388</v>
      </c>
      <c r="H14" s="73"/>
      <c r="I14" s="73"/>
      <c r="J14" s="73"/>
      <c r="K14" s="73"/>
      <c r="L14" s="73"/>
      <c r="M14" s="41"/>
    </row>
    <row r="15" spans="2:13" ht="15">
      <c r="B15" s="64" t="s">
        <v>41</v>
      </c>
      <c r="C15" s="62"/>
      <c r="D15" s="62"/>
      <c r="E15" s="65">
        <v>33.01</v>
      </c>
      <c r="F15" s="65">
        <v>30.315</v>
      </c>
      <c r="G15" s="66">
        <v>30.246</v>
      </c>
      <c r="H15" s="75"/>
      <c r="I15" s="75"/>
      <c r="J15" s="75"/>
      <c r="K15" s="75"/>
      <c r="L15" s="75"/>
      <c r="M15" s="41"/>
    </row>
    <row r="16" spans="2:13" ht="15">
      <c r="B16" s="64" t="s">
        <v>42</v>
      </c>
      <c r="C16" s="62"/>
      <c r="D16" s="62"/>
      <c r="E16" s="65">
        <v>4.787</v>
      </c>
      <c r="F16" s="65">
        <v>3.844</v>
      </c>
      <c r="G16" s="66">
        <v>3.824</v>
      </c>
      <c r="H16" s="75"/>
      <c r="I16" s="75"/>
      <c r="J16" s="75"/>
      <c r="K16" s="75"/>
      <c r="L16" s="75"/>
      <c r="M16" s="41"/>
    </row>
    <row r="17" spans="2:13" ht="15">
      <c r="B17" s="64" t="s">
        <v>43</v>
      </c>
      <c r="C17" s="62"/>
      <c r="D17" s="62"/>
      <c r="E17" s="65">
        <v>12.511</v>
      </c>
      <c r="F17" s="65">
        <v>5.842</v>
      </c>
      <c r="G17" s="66">
        <v>2.741</v>
      </c>
      <c r="H17" s="75"/>
      <c r="I17" s="75"/>
      <c r="J17" s="75"/>
      <c r="K17" s="75"/>
      <c r="L17" s="75"/>
      <c r="M17" s="41"/>
    </row>
    <row r="18" spans="2:13" ht="15">
      <c r="B18" s="64" t="s">
        <v>44</v>
      </c>
      <c r="C18" s="62"/>
      <c r="D18" s="62"/>
      <c r="E18" s="65">
        <v>114.91</v>
      </c>
      <c r="F18" s="65">
        <v>150.323</v>
      </c>
      <c r="G18" s="66">
        <v>175.209</v>
      </c>
      <c r="H18" s="71"/>
      <c r="I18" s="71"/>
      <c r="J18" s="71"/>
      <c r="K18" s="71"/>
      <c r="L18" s="71"/>
      <c r="M18" s="41"/>
    </row>
    <row r="19" spans="2:13" ht="15">
      <c r="B19" s="64" t="s">
        <v>45</v>
      </c>
      <c r="C19" s="62"/>
      <c r="D19" s="62"/>
      <c r="E19" s="65">
        <v>-1.839</v>
      </c>
      <c r="F19" s="65">
        <v>25.91</v>
      </c>
      <c r="G19" s="66">
        <v>0</v>
      </c>
      <c r="H19" s="65"/>
      <c r="I19" s="71"/>
      <c r="J19" s="71"/>
      <c r="K19" s="71"/>
      <c r="L19" s="71"/>
      <c r="M19" s="41"/>
    </row>
    <row r="20" spans="2:13" ht="15">
      <c r="B20" s="64" t="s">
        <v>46</v>
      </c>
      <c r="C20" s="62"/>
      <c r="D20" s="62"/>
      <c r="E20" s="65">
        <v>183.266</v>
      </c>
      <c r="F20" s="65">
        <v>209.26</v>
      </c>
      <c r="G20" s="66">
        <v>232.571</v>
      </c>
      <c r="H20" s="71"/>
      <c r="I20" s="71"/>
      <c r="J20" s="71"/>
      <c r="K20" s="71"/>
      <c r="L20" s="71"/>
      <c r="M20" s="41"/>
    </row>
    <row r="21" spans="2:13" ht="15">
      <c r="B21" s="64" t="s">
        <v>47</v>
      </c>
      <c r="C21" s="62"/>
      <c r="D21" s="62"/>
      <c r="E21" s="65">
        <v>42.781</v>
      </c>
      <c r="F21" s="65">
        <v>28.748</v>
      </c>
      <c r="G21" s="66">
        <v>26.846</v>
      </c>
      <c r="H21" s="75"/>
      <c r="I21" s="75"/>
      <c r="J21" s="75"/>
      <c r="K21" s="75"/>
      <c r="L21" s="75"/>
      <c r="M21" s="41"/>
    </row>
    <row r="22" spans="2:13" ht="15">
      <c r="B22" s="64" t="s">
        <v>48</v>
      </c>
      <c r="C22" s="62"/>
      <c r="D22" s="62"/>
      <c r="E22" s="65">
        <v>57.899</v>
      </c>
      <c r="F22" s="65">
        <v>21.152</v>
      </c>
      <c r="G22" s="66">
        <v>0</v>
      </c>
      <c r="H22" s="65"/>
      <c r="I22" s="71"/>
      <c r="J22" s="71"/>
      <c r="K22" s="71"/>
      <c r="L22" s="71"/>
      <c r="M22" s="41"/>
    </row>
    <row r="23" spans="2:13" ht="15">
      <c r="B23" s="67" t="s">
        <v>49</v>
      </c>
      <c r="C23" s="68"/>
      <c r="D23" s="68"/>
      <c r="E23" s="69">
        <f>SUM(E13:E22)</f>
        <v>719.252</v>
      </c>
      <c r="F23" s="69">
        <f>SUM(F13:F22)</f>
        <v>780.428</v>
      </c>
      <c r="G23" s="69">
        <f>SUM(G13:G22)</f>
        <v>797.96</v>
      </c>
      <c r="H23" s="69"/>
      <c r="I23" s="69"/>
      <c r="J23" s="69"/>
      <c r="K23" s="69"/>
      <c r="L23" s="69"/>
      <c r="M23" s="41"/>
    </row>
    <row r="24" spans="2:13" ht="15">
      <c r="B24" s="52"/>
      <c r="C24" s="62"/>
      <c r="D24" s="62"/>
      <c r="E24" s="72"/>
      <c r="F24" s="72"/>
      <c r="G24" s="72"/>
      <c r="H24" s="62"/>
      <c r="I24" s="62"/>
      <c r="J24" s="62"/>
      <c r="K24" s="62"/>
      <c r="L24" s="62"/>
      <c r="M24" s="41"/>
    </row>
    <row r="25" spans="2:13" ht="15">
      <c r="B25" s="77" t="s">
        <v>50</v>
      </c>
      <c r="C25" s="62"/>
      <c r="D25" s="62"/>
      <c r="E25" s="65">
        <v>4.566</v>
      </c>
      <c r="F25" s="65">
        <v>1.441</v>
      </c>
      <c r="G25" s="66">
        <v>0.762</v>
      </c>
      <c r="H25" s="71"/>
      <c r="I25" s="71"/>
      <c r="J25" s="71"/>
      <c r="K25" s="71"/>
      <c r="L25" s="71"/>
      <c r="M25" s="41"/>
    </row>
    <row r="26" spans="2:13" ht="15">
      <c r="B26" s="77" t="s">
        <v>51</v>
      </c>
      <c r="C26" s="62"/>
      <c r="D26" s="62"/>
      <c r="E26" s="65">
        <v>0</v>
      </c>
      <c r="F26" s="65">
        <v>4.83</v>
      </c>
      <c r="G26" s="66">
        <v>0</v>
      </c>
      <c r="H26" s="65"/>
      <c r="I26" s="71"/>
      <c r="J26" s="71"/>
      <c r="K26" s="71"/>
      <c r="L26" s="71"/>
      <c r="M26" s="41"/>
    </row>
    <row r="27" spans="2:13" ht="15">
      <c r="B27" s="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41"/>
    </row>
    <row r="28" spans="2:13" ht="15">
      <c r="B28" s="2" t="s">
        <v>52</v>
      </c>
      <c r="C28" s="13"/>
      <c r="D28" s="13"/>
      <c r="E28" s="79">
        <f>E10-E23+SUM(E25:E26)</f>
        <v>99.07799999999995</v>
      </c>
      <c r="F28" s="79">
        <f>F10-F23+SUM(F25:F26)</f>
        <v>76.94999999999997</v>
      </c>
      <c r="G28" s="79">
        <f>G10-G23+SUM(G25:G26)</f>
        <v>98.06800000000004</v>
      </c>
      <c r="H28" s="79"/>
      <c r="I28" s="79"/>
      <c r="J28" s="79"/>
      <c r="K28" s="79"/>
      <c r="L28" s="79"/>
      <c r="M28" s="41"/>
    </row>
    <row r="29" spans="2:13" ht="15">
      <c r="B29" s="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41"/>
    </row>
    <row r="30" spans="2:13" ht="15">
      <c r="B30" s="60" t="s">
        <v>53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41"/>
    </row>
    <row r="31" spans="2:13" ht="15">
      <c r="B31" s="64" t="s">
        <v>68</v>
      </c>
      <c r="C31" s="62"/>
      <c r="D31" s="62"/>
      <c r="E31" s="65">
        <v>26.767</v>
      </c>
      <c r="F31" s="65">
        <v>13.437</v>
      </c>
      <c r="G31" s="66">
        <v>1.937</v>
      </c>
      <c r="H31" s="73"/>
      <c r="I31" s="73"/>
      <c r="J31" s="73"/>
      <c r="K31" s="73"/>
      <c r="L31" s="73"/>
      <c r="M31" s="41"/>
    </row>
    <row r="32" spans="2:13" ht="15">
      <c r="B32" s="84" t="s">
        <v>54</v>
      </c>
      <c r="C32" s="13"/>
      <c r="D32" s="13"/>
      <c r="E32" s="11">
        <v>284.901</v>
      </c>
      <c r="F32" s="11">
        <v>63.887</v>
      </c>
      <c r="G32" s="82">
        <v>74.074</v>
      </c>
      <c r="H32" s="73"/>
      <c r="I32" s="73"/>
      <c r="J32" s="73"/>
      <c r="K32" s="73"/>
      <c r="L32" s="73"/>
      <c r="M32" s="41"/>
    </row>
    <row r="33" spans="2:13" ht="15">
      <c r="B33" s="85" t="s">
        <v>55</v>
      </c>
      <c r="C33" s="86"/>
      <c r="D33" s="86"/>
      <c r="E33" s="87">
        <f>SUM(E31:E32)</f>
        <v>311.668</v>
      </c>
      <c r="F33" s="87">
        <f>SUM(F31:F32)</f>
        <v>77.324</v>
      </c>
      <c r="G33" s="87">
        <f>SUM(G31:G32)</f>
        <v>76.011</v>
      </c>
      <c r="H33" s="87"/>
      <c r="I33" s="87"/>
      <c r="J33" s="87"/>
      <c r="K33" s="87"/>
      <c r="L33" s="87"/>
      <c r="M33" s="41"/>
    </row>
    <row r="34" spans="2:13" ht="15"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41"/>
    </row>
    <row r="35" spans="2:13" ht="15">
      <c r="B35" s="2" t="s">
        <v>56</v>
      </c>
      <c r="C35" s="13"/>
      <c r="D35" s="13"/>
      <c r="E35" s="83">
        <f>E28+E33</f>
        <v>410.746</v>
      </c>
      <c r="F35" s="83">
        <f>F28+F33</f>
        <v>154.27399999999997</v>
      </c>
      <c r="G35" s="83">
        <f>G28+G33</f>
        <v>174.07900000000004</v>
      </c>
      <c r="H35" s="83"/>
      <c r="I35" s="83"/>
      <c r="J35" s="83"/>
      <c r="K35" s="83"/>
      <c r="L35" s="83"/>
      <c r="M35" s="41"/>
    </row>
    <row r="36" spans="2:13" ht="15">
      <c r="B36" s="2"/>
      <c r="C36" s="13"/>
      <c r="D36" s="13"/>
      <c r="E36" s="83"/>
      <c r="F36" s="83"/>
      <c r="G36" s="83"/>
      <c r="H36" s="83"/>
      <c r="I36" s="83"/>
      <c r="J36" s="83"/>
      <c r="K36" s="83"/>
      <c r="L36" s="83"/>
      <c r="M36" s="41"/>
    </row>
    <row r="37" spans="2:13" ht="15">
      <c r="B37" s="77" t="s">
        <v>57</v>
      </c>
      <c r="C37" s="62"/>
      <c r="D37" s="62"/>
      <c r="E37" s="65">
        <v>0.741</v>
      </c>
      <c r="F37" s="65">
        <v>1.373</v>
      </c>
      <c r="G37" s="66">
        <v>1.252</v>
      </c>
      <c r="H37" s="75"/>
      <c r="I37" s="75"/>
      <c r="J37" s="75"/>
      <c r="K37" s="75"/>
      <c r="L37" s="75"/>
      <c r="M37" s="41"/>
    </row>
    <row r="38" spans="2:13" ht="15">
      <c r="B38" s="2" t="str">
        <f>"Net Income Attributable to "&amp;Ticker&amp;": "</f>
        <v>Net Income Attributable to AVB: </v>
      </c>
      <c r="C38" s="13"/>
      <c r="D38" s="13"/>
      <c r="E38" s="83">
        <f>E35+E37</f>
        <v>411.48699999999997</v>
      </c>
      <c r="F38" s="83">
        <f>F35+F37</f>
        <v>155.64699999999996</v>
      </c>
      <c r="G38" s="83">
        <f>G35+G37</f>
        <v>175.33100000000005</v>
      </c>
      <c r="H38" s="83"/>
      <c r="I38" s="83"/>
      <c r="J38" s="83"/>
      <c r="K38" s="83"/>
      <c r="L38" s="83"/>
      <c r="M38" s="41"/>
    </row>
    <row r="39" spans="2:13" ht="15">
      <c r="B39" s="2"/>
      <c r="C39" s="13"/>
      <c r="D39" s="13"/>
      <c r="E39" s="83"/>
      <c r="F39" s="83"/>
      <c r="G39" s="83"/>
      <c r="H39" s="83"/>
      <c r="I39" s="83"/>
      <c r="J39" s="83"/>
      <c r="K39" s="83"/>
      <c r="L39" s="83"/>
      <c r="M39" s="41"/>
    </row>
    <row r="40" spans="2:13" ht="15">
      <c r="B40" s="10" t="s">
        <v>58</v>
      </c>
      <c r="C40" s="13"/>
      <c r="D40" s="13"/>
      <c r="E40" s="65">
        <v>-10.454</v>
      </c>
      <c r="F40" s="65">
        <v>0</v>
      </c>
      <c r="G40" s="66">
        <v>0</v>
      </c>
      <c r="H40" s="65"/>
      <c r="I40" s="71"/>
      <c r="J40" s="71"/>
      <c r="K40" s="71"/>
      <c r="L40" s="71"/>
      <c r="M40" s="41"/>
    </row>
    <row r="41" spans="2:13" ht="15">
      <c r="B41" s="2" t="s">
        <v>59</v>
      </c>
      <c r="C41" s="13"/>
      <c r="D41" s="13"/>
      <c r="E41" s="83">
        <f>E38+E40</f>
        <v>401.03299999999996</v>
      </c>
      <c r="F41" s="83">
        <f>F38+F40</f>
        <v>155.64699999999996</v>
      </c>
      <c r="G41" s="83">
        <f>G38+G40</f>
        <v>175.33100000000005</v>
      </c>
      <c r="H41" s="83"/>
      <c r="I41" s="83"/>
      <c r="J41" s="83"/>
      <c r="K41" s="83"/>
      <c r="L41" s="83"/>
      <c r="M41" s="41"/>
    </row>
    <row r="42" spans="2:13" ht="15">
      <c r="B42" s="2"/>
      <c r="C42" s="13"/>
      <c r="D42" s="13"/>
      <c r="E42" s="83"/>
      <c r="F42" s="83"/>
      <c r="G42" s="83"/>
      <c r="H42" s="83"/>
      <c r="I42" s="83"/>
      <c r="J42" s="83"/>
      <c r="K42" s="83"/>
      <c r="L42" s="83"/>
      <c r="M42" s="41"/>
    </row>
    <row r="43" spans="2:13" ht="15">
      <c r="B43" s="60" t="s">
        <v>60</v>
      </c>
      <c r="C43" s="13"/>
      <c r="D43" s="13"/>
      <c r="E43" s="88"/>
      <c r="F43" s="65"/>
      <c r="G43" s="83"/>
      <c r="H43" s="83"/>
      <c r="I43" s="83"/>
      <c r="J43" s="83"/>
      <c r="K43" s="83"/>
      <c r="L43" s="83"/>
      <c r="M43" s="41"/>
    </row>
    <row r="44" spans="2:13" ht="15">
      <c r="B44" s="4" t="s">
        <v>61</v>
      </c>
      <c r="C44" s="13"/>
      <c r="D44" s="13"/>
      <c r="E44" s="88">
        <f>(E28+E37+E40)/E53</f>
        <v>1.163856590832029</v>
      </c>
      <c r="F44" s="88">
        <f>(F28+F37+F40)/F53</f>
        <v>0.9796332639694828</v>
      </c>
      <c r="G44" s="89">
        <f>(G28+G37+G40)/G53</f>
        <v>1.1843557810490104</v>
      </c>
      <c r="H44" s="88"/>
      <c r="I44" s="88"/>
      <c r="J44" s="88"/>
      <c r="K44" s="88"/>
      <c r="L44" s="88"/>
      <c r="M44" s="41"/>
    </row>
    <row r="45" spans="2:13" ht="15">
      <c r="B45" s="4" t="s">
        <v>62</v>
      </c>
      <c r="C45" s="13"/>
      <c r="D45" s="13"/>
      <c r="E45" s="90">
        <f>E33/E53</f>
        <v>4.059048351719768</v>
      </c>
      <c r="F45" s="90">
        <f>F33/F53</f>
        <v>0.9671381650750904</v>
      </c>
      <c r="G45" s="162">
        <f>G33/G53</f>
        <v>0.9064042214389478</v>
      </c>
      <c r="H45" s="90"/>
      <c r="I45" s="90"/>
      <c r="J45" s="90"/>
      <c r="K45" s="90"/>
      <c r="L45" s="90"/>
      <c r="M45" s="41"/>
    </row>
    <row r="46" spans="2:13" ht="15">
      <c r="B46" s="144" t="s">
        <v>63</v>
      </c>
      <c r="C46" s="86"/>
      <c r="D46" s="86"/>
      <c r="E46" s="159">
        <f>SUM(E44:E45)</f>
        <v>5.222904942551796</v>
      </c>
      <c r="F46" s="159">
        <f>SUM(F44:F45)</f>
        <v>1.9467714290445732</v>
      </c>
      <c r="G46" s="159">
        <f>SUM(G44:G45)</f>
        <v>2.0907600024879582</v>
      </c>
      <c r="H46" s="159"/>
      <c r="I46" s="159"/>
      <c r="J46" s="159"/>
      <c r="K46" s="159"/>
      <c r="L46" s="159"/>
      <c r="M46" s="41"/>
    </row>
    <row r="47" spans="2:13" ht="15">
      <c r="B47" s="4"/>
      <c r="C47" s="13"/>
      <c r="D47" s="13"/>
      <c r="E47" s="65"/>
      <c r="F47" s="65"/>
      <c r="G47" s="83"/>
      <c r="H47" s="83"/>
      <c r="I47" s="83"/>
      <c r="J47" s="83"/>
      <c r="K47" s="83"/>
      <c r="L47" s="83"/>
      <c r="M47" s="41"/>
    </row>
    <row r="48" spans="2:13" ht="15">
      <c r="B48" s="60" t="s">
        <v>64</v>
      </c>
      <c r="C48" s="13"/>
      <c r="D48" s="13"/>
      <c r="E48" s="65"/>
      <c r="F48" s="65"/>
      <c r="G48" s="83"/>
      <c r="H48" s="83"/>
      <c r="I48" s="83"/>
      <c r="J48" s="83"/>
      <c r="K48" s="83"/>
      <c r="L48" s="83"/>
      <c r="M48" s="41"/>
    </row>
    <row r="49" spans="2:13" ht="15">
      <c r="B49" s="4" t="s">
        <v>61</v>
      </c>
      <c r="C49" s="13"/>
      <c r="D49" s="13"/>
      <c r="E49" s="88">
        <f>(E28+E37+E40)/E54</f>
        <v>1.1519247539264947</v>
      </c>
      <c r="F49" s="88">
        <f>(F28+F37+F40)/F54</f>
        <v>0.971753515030467</v>
      </c>
      <c r="G49" s="89">
        <f>(G28+G37+G40)/G54</f>
        <v>1.1735393254835782</v>
      </c>
      <c r="H49" s="88"/>
      <c r="I49" s="88"/>
      <c r="J49" s="88"/>
      <c r="K49" s="88"/>
      <c r="L49" s="88"/>
      <c r="M49" s="41"/>
    </row>
    <row r="50" spans="2:13" ht="15">
      <c r="B50" s="4" t="s">
        <v>62</v>
      </c>
      <c r="C50" s="13"/>
      <c r="D50" s="13"/>
      <c r="E50" s="90">
        <f>E33/E54</f>
        <v>4.017435060781771</v>
      </c>
      <c r="F50" s="90">
        <f>F33/F54</f>
        <v>0.9593589213413154</v>
      </c>
      <c r="G50" s="162">
        <f>G33/G54</f>
        <v>0.8981262350919476</v>
      </c>
      <c r="H50" s="90"/>
      <c r="I50" s="90"/>
      <c r="J50" s="90"/>
      <c r="K50" s="90"/>
      <c r="L50" s="90"/>
      <c r="M50" s="41"/>
    </row>
    <row r="51" spans="2:13" ht="15">
      <c r="B51" s="144" t="s">
        <v>65</v>
      </c>
      <c r="C51" s="86"/>
      <c r="D51" s="86"/>
      <c r="E51" s="159">
        <f>SUM(E49:E50)</f>
        <v>5.169359814708265</v>
      </c>
      <c r="F51" s="159">
        <f>SUM(F49:F50)</f>
        <v>1.9311124363717824</v>
      </c>
      <c r="G51" s="159">
        <f>SUM(G49:G50)</f>
        <v>2.071665560575526</v>
      </c>
      <c r="H51" s="159"/>
      <c r="I51" s="159"/>
      <c r="J51" s="159"/>
      <c r="K51" s="159"/>
      <c r="L51" s="159"/>
      <c r="M51" s="41"/>
    </row>
    <row r="52" spans="2:13" ht="15">
      <c r="B52" s="4"/>
      <c r="C52" s="13"/>
      <c r="D52" s="13"/>
      <c r="E52" s="65"/>
      <c r="F52" s="65"/>
      <c r="G52" s="83"/>
      <c r="H52" s="83"/>
      <c r="I52" s="83"/>
      <c r="J52" s="83"/>
      <c r="K52" s="83"/>
      <c r="L52" s="83"/>
      <c r="M52" s="41"/>
    </row>
    <row r="53" spans="2:13" ht="15">
      <c r="B53" s="1" t="s">
        <v>66</v>
      </c>
      <c r="C53" s="13"/>
      <c r="D53" s="13"/>
      <c r="E53" s="21">
        <v>76.783515</v>
      </c>
      <c r="F53" s="21">
        <v>79.951348</v>
      </c>
      <c r="G53" s="91">
        <v>83.859936</v>
      </c>
      <c r="H53" s="92"/>
      <c r="I53" s="92"/>
      <c r="J53" s="92"/>
      <c r="K53" s="92"/>
      <c r="L53" s="92"/>
      <c r="M53" s="41"/>
    </row>
    <row r="54" spans="2:13" ht="15">
      <c r="B54" s="93" t="s">
        <v>67</v>
      </c>
      <c r="C54" s="42"/>
      <c r="D54" s="42"/>
      <c r="E54" s="94">
        <v>77.578852</v>
      </c>
      <c r="F54" s="94">
        <v>80.599657</v>
      </c>
      <c r="G54" s="95">
        <v>84.632869</v>
      </c>
      <c r="H54" s="96"/>
      <c r="I54" s="96"/>
      <c r="J54" s="96"/>
      <c r="K54" s="96"/>
      <c r="L54" s="96"/>
      <c r="M54" s="97"/>
    </row>
    <row r="55" spans="2:13" ht="15">
      <c r="B55" s="13"/>
      <c r="C55" s="13"/>
      <c r="D55" s="13"/>
      <c r="E55" s="21"/>
      <c r="F55" s="21"/>
      <c r="G55" s="91"/>
      <c r="H55" s="129"/>
      <c r="I55" s="129"/>
      <c r="J55" s="129"/>
      <c r="K55" s="129"/>
      <c r="L55" s="129"/>
      <c r="M55" s="13"/>
    </row>
    <row r="56" spans="2:13" ht="15">
      <c r="B56" s="22" t="str">
        <f>Company_Name&amp;" - Non-Property Operating Expenses"</f>
        <v>AvalonBay Communities, Inc. - Non-Property Operating Expenses</v>
      </c>
      <c r="C56" s="30"/>
      <c r="D56" s="30"/>
      <c r="E56" s="31"/>
      <c r="F56" s="31"/>
      <c r="G56" s="31"/>
      <c r="H56" s="31"/>
      <c r="I56" s="31"/>
      <c r="J56" s="31"/>
      <c r="K56" s="31"/>
      <c r="L56" s="31"/>
      <c r="M56" s="32"/>
    </row>
    <row r="57" spans="2:13" ht="15">
      <c r="B57" s="1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27"/>
    </row>
    <row r="58" spans="2:13" ht="15">
      <c r="B58" s="10"/>
      <c r="C58" s="199"/>
      <c r="D58" s="199"/>
      <c r="E58" s="55"/>
      <c r="F58" s="56"/>
      <c r="G58" s="56"/>
      <c r="H58" s="55"/>
      <c r="I58" s="55"/>
      <c r="J58" s="55"/>
      <c r="K58" s="55"/>
      <c r="L58" s="55"/>
      <c r="M58" s="27"/>
    </row>
    <row r="59" spans="2:13" ht="15">
      <c r="B59" s="57"/>
      <c r="C59" s="28"/>
      <c r="D59" s="28"/>
      <c r="E59" s="58"/>
      <c r="F59" s="58"/>
      <c r="G59" s="59"/>
      <c r="H59" s="58"/>
      <c r="I59" s="58"/>
      <c r="J59" s="58"/>
      <c r="K59" s="58"/>
      <c r="L59" s="58"/>
      <c r="M59" s="27"/>
    </row>
    <row r="60" spans="2:13" ht="15">
      <c r="B60" s="1"/>
      <c r="C60" s="13"/>
      <c r="D60" s="13"/>
      <c r="E60" s="21"/>
      <c r="F60" s="21"/>
      <c r="G60" s="91"/>
      <c r="H60" s="129"/>
      <c r="I60" s="129"/>
      <c r="J60" s="129"/>
      <c r="K60" s="129"/>
      <c r="L60" s="129"/>
      <c r="M60" s="41"/>
    </row>
    <row r="61" spans="2:13" ht="15">
      <c r="B61" s="1"/>
      <c r="C61" s="13"/>
      <c r="D61" s="13"/>
      <c r="E61" s="12"/>
      <c r="F61" s="12"/>
      <c r="G61" s="111"/>
      <c r="H61" s="12"/>
      <c r="I61" s="12"/>
      <c r="J61" s="12"/>
      <c r="K61" s="12"/>
      <c r="L61" s="12"/>
      <c r="M61" s="41"/>
    </row>
    <row r="62" spans="2:13" ht="15">
      <c r="B62" s="84"/>
      <c r="C62" s="13"/>
      <c r="D62" s="13"/>
      <c r="E62" s="123"/>
      <c r="F62" s="123"/>
      <c r="G62" s="118"/>
      <c r="H62" s="123"/>
      <c r="I62" s="123"/>
      <c r="J62" s="123"/>
      <c r="K62" s="123"/>
      <c r="L62" s="123"/>
      <c r="M62" s="41"/>
    </row>
    <row r="63" spans="2:13" ht="15">
      <c r="B63" s="1"/>
      <c r="C63" s="13"/>
      <c r="D63" s="13"/>
      <c r="E63" s="12"/>
      <c r="F63" s="12"/>
      <c r="G63" s="111"/>
      <c r="H63" s="12"/>
      <c r="I63" s="12"/>
      <c r="J63" s="12"/>
      <c r="K63" s="12"/>
      <c r="L63" s="12"/>
      <c r="M63" s="41"/>
    </row>
    <row r="64" spans="2:13" ht="15">
      <c r="B64" s="84"/>
      <c r="C64" s="13"/>
      <c r="D64" s="13"/>
      <c r="E64" s="123"/>
      <c r="F64" s="123"/>
      <c r="G64" s="118"/>
      <c r="H64" s="123"/>
      <c r="I64" s="123"/>
      <c r="J64" s="123"/>
      <c r="K64" s="123"/>
      <c r="L64" s="123"/>
      <c r="M64" s="41"/>
    </row>
    <row r="65" spans="2:13" ht="15">
      <c r="B65" s="1"/>
      <c r="C65" s="13"/>
      <c r="D65" s="13"/>
      <c r="E65" s="12"/>
      <c r="F65" s="12"/>
      <c r="G65" s="111"/>
      <c r="H65" s="12"/>
      <c r="I65" s="12"/>
      <c r="J65" s="12"/>
      <c r="K65" s="12"/>
      <c r="L65" s="12"/>
      <c r="M65" s="41"/>
    </row>
    <row r="66" spans="2:13" ht="15">
      <c r="B66" s="84"/>
      <c r="C66" s="13"/>
      <c r="D66" s="13"/>
      <c r="E66" s="123"/>
      <c r="F66" s="123"/>
      <c r="G66" s="118"/>
      <c r="H66" s="123"/>
      <c r="I66" s="123"/>
      <c r="J66" s="123"/>
      <c r="K66" s="123"/>
      <c r="L66" s="123"/>
      <c r="M66" s="41"/>
    </row>
    <row r="67" spans="2:13" ht="15">
      <c r="B67" s="1"/>
      <c r="C67" s="13"/>
      <c r="D67" s="13"/>
      <c r="E67" s="12"/>
      <c r="F67" s="12"/>
      <c r="G67" s="111"/>
      <c r="H67" s="12"/>
      <c r="I67" s="12"/>
      <c r="J67" s="12"/>
      <c r="K67" s="12"/>
      <c r="L67" s="12"/>
      <c r="M67" s="41"/>
    </row>
    <row r="68" spans="2:13" ht="15">
      <c r="B68" s="117"/>
      <c r="C68" s="42"/>
      <c r="D68" s="42"/>
      <c r="E68" s="176"/>
      <c r="F68" s="176"/>
      <c r="G68" s="180"/>
      <c r="H68" s="176"/>
      <c r="I68" s="176"/>
      <c r="J68" s="176"/>
      <c r="K68" s="176"/>
      <c r="L68" s="176"/>
      <c r="M68" s="97"/>
    </row>
    <row r="69" spans="2:13" ht="15">
      <c r="B69" s="13"/>
      <c r="C69" s="13"/>
      <c r="D69" s="13"/>
      <c r="E69" s="21"/>
      <c r="F69" s="21"/>
      <c r="G69" s="91"/>
      <c r="H69" s="129"/>
      <c r="I69" s="129"/>
      <c r="J69" s="129"/>
      <c r="K69" s="129"/>
      <c r="L69" s="129"/>
      <c r="M69" s="13"/>
    </row>
    <row r="70" spans="2:13" ht="15">
      <c r="B70" s="22" t="str">
        <f>Company_Name&amp;" - FFO, AFFO, and Dividend Calculations"</f>
        <v>AvalonBay Communities, Inc. - FFO, AFFO, and Dividend Calculations</v>
      </c>
      <c r="C70" s="30"/>
      <c r="D70" s="30"/>
      <c r="E70" s="31"/>
      <c r="F70" s="31"/>
      <c r="G70" s="31"/>
      <c r="H70" s="31"/>
      <c r="I70" s="31"/>
      <c r="J70" s="31"/>
      <c r="K70" s="31"/>
      <c r="L70" s="31"/>
      <c r="M70" s="32"/>
    </row>
    <row r="71" spans="2:13" ht="15">
      <c r="B71" s="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</row>
    <row r="72" spans="2:13" ht="15">
      <c r="B72" s="10"/>
      <c r="C72" s="26"/>
      <c r="D72" s="26"/>
      <c r="E72" s="55"/>
      <c r="F72" s="56"/>
      <c r="G72" s="56"/>
      <c r="H72" s="55"/>
      <c r="I72" s="55"/>
      <c r="J72" s="55"/>
      <c r="K72" s="55"/>
      <c r="L72" s="55"/>
      <c r="M72" s="27"/>
    </row>
    <row r="73" spans="2:13" ht="15">
      <c r="B73" s="57"/>
      <c r="C73" s="28"/>
      <c r="D73" s="28"/>
      <c r="E73" s="58"/>
      <c r="F73" s="58"/>
      <c r="G73" s="59"/>
      <c r="H73" s="58"/>
      <c r="I73" s="58"/>
      <c r="J73" s="58"/>
      <c r="K73" s="58"/>
      <c r="L73" s="58"/>
      <c r="M73" s="27"/>
    </row>
    <row r="74" spans="2:13" ht="15">
      <c r="B74" s="112"/>
      <c r="C74" s="26"/>
      <c r="D74" s="26"/>
      <c r="E74" s="130"/>
      <c r="F74" s="130"/>
      <c r="G74" s="131"/>
      <c r="H74" s="130"/>
      <c r="I74" s="130"/>
      <c r="J74" s="130"/>
      <c r="K74" s="130"/>
      <c r="L74" s="130"/>
      <c r="M74" s="27"/>
    </row>
    <row r="75" spans="2:13" ht="15">
      <c r="B75" s="60"/>
      <c r="C75" s="26"/>
      <c r="D75" s="26"/>
      <c r="E75" s="110"/>
      <c r="F75" s="110"/>
      <c r="G75" s="110"/>
      <c r="H75" s="110"/>
      <c r="I75" s="110"/>
      <c r="J75" s="110"/>
      <c r="K75" s="110"/>
      <c r="L75" s="110"/>
      <c r="M75" s="27"/>
    </row>
    <row r="76" spans="2:13" ht="15">
      <c r="B76" s="4"/>
      <c r="C76" s="26"/>
      <c r="D76" s="26"/>
      <c r="E76" s="12"/>
      <c r="F76" s="12"/>
      <c r="G76" s="111"/>
      <c r="H76" s="12"/>
      <c r="I76" s="12"/>
      <c r="J76" s="12"/>
      <c r="K76" s="12"/>
      <c r="L76" s="12"/>
      <c r="M76" s="27"/>
    </row>
    <row r="77" spans="2:13" ht="15">
      <c r="B77" s="4"/>
      <c r="C77" s="26"/>
      <c r="D77" s="26"/>
      <c r="E77" s="11"/>
      <c r="F77" s="11"/>
      <c r="G77" s="82"/>
      <c r="H77" s="12"/>
      <c r="I77" s="12"/>
      <c r="J77" s="12"/>
      <c r="K77" s="12"/>
      <c r="L77" s="12"/>
      <c r="M77" s="27"/>
    </row>
    <row r="78" spans="2:13" ht="15">
      <c r="B78" s="4"/>
      <c r="C78" s="26"/>
      <c r="D78" s="26"/>
      <c r="E78" s="11"/>
      <c r="F78" s="11"/>
      <c r="G78" s="82"/>
      <c r="H78" s="11"/>
      <c r="I78" s="12"/>
      <c r="J78" s="12"/>
      <c r="K78" s="12"/>
      <c r="L78" s="12"/>
      <c r="M78" s="27"/>
    </row>
    <row r="79" spans="2:13" ht="15">
      <c r="B79" s="4"/>
      <c r="C79" s="26"/>
      <c r="D79" s="26"/>
      <c r="E79" s="11"/>
      <c r="F79" s="11"/>
      <c r="G79" s="82"/>
      <c r="H79" s="11"/>
      <c r="I79" s="12"/>
      <c r="J79" s="12"/>
      <c r="K79" s="12"/>
      <c r="L79" s="12"/>
      <c r="M79" s="27"/>
    </row>
    <row r="80" spans="2:13" ht="15">
      <c r="B80" s="4"/>
      <c r="C80" s="26"/>
      <c r="D80" s="26"/>
      <c r="E80" s="12"/>
      <c r="F80" s="12"/>
      <c r="G80" s="111"/>
      <c r="H80" s="12"/>
      <c r="I80" s="12"/>
      <c r="J80" s="12"/>
      <c r="K80" s="12"/>
      <c r="L80" s="12"/>
      <c r="M80" s="27"/>
    </row>
    <row r="81" spans="2:13" ht="15">
      <c r="B81" s="102"/>
      <c r="C81" s="86"/>
      <c r="D81" s="86"/>
      <c r="E81" s="132"/>
      <c r="F81" s="132"/>
      <c r="G81" s="132"/>
      <c r="H81" s="163"/>
      <c r="I81" s="163"/>
      <c r="J81" s="163"/>
      <c r="K81" s="163"/>
      <c r="L81" s="163"/>
      <c r="M81" s="41"/>
    </row>
    <row r="82" spans="2:13" ht="15">
      <c r="B82" s="60"/>
      <c r="C82" s="13"/>
      <c r="D82" s="13"/>
      <c r="E82" s="110"/>
      <c r="F82" s="110"/>
      <c r="G82" s="110"/>
      <c r="H82" s="110"/>
      <c r="I82" s="110"/>
      <c r="J82" s="110"/>
      <c r="K82" s="110"/>
      <c r="L82" s="110"/>
      <c r="M82" s="41"/>
    </row>
    <row r="83" spans="2:13" ht="15">
      <c r="B83" s="4"/>
      <c r="C83" s="13"/>
      <c r="D83" s="13"/>
      <c r="E83" s="88"/>
      <c r="F83" s="88"/>
      <c r="G83" s="89"/>
      <c r="H83" s="88"/>
      <c r="I83" s="88"/>
      <c r="J83" s="88"/>
      <c r="K83" s="88"/>
      <c r="L83" s="88"/>
      <c r="M83" s="41"/>
    </row>
    <row r="84" spans="2:13" ht="15">
      <c r="B84" s="4"/>
      <c r="C84" s="13"/>
      <c r="D84" s="13"/>
      <c r="E84" s="88"/>
      <c r="F84" s="123"/>
      <c r="G84" s="118"/>
      <c r="H84" s="123"/>
      <c r="I84" s="123"/>
      <c r="J84" s="123"/>
      <c r="K84" s="123"/>
      <c r="L84" s="123"/>
      <c r="M84" s="41"/>
    </row>
    <row r="85" spans="2:13" ht="15">
      <c r="B85" s="60"/>
      <c r="C85" s="13"/>
      <c r="D85" s="13"/>
      <c r="E85" s="110"/>
      <c r="F85" s="110"/>
      <c r="G85" s="110"/>
      <c r="H85" s="110"/>
      <c r="I85" s="110"/>
      <c r="J85" s="110"/>
      <c r="K85" s="110"/>
      <c r="L85" s="110"/>
      <c r="M85" s="41"/>
    </row>
    <row r="86" spans="2:13" ht="15">
      <c r="B86" s="112"/>
      <c r="C86" s="13"/>
      <c r="D86" s="13"/>
      <c r="E86" s="123"/>
      <c r="F86" s="123"/>
      <c r="G86" s="118"/>
      <c r="H86" s="123"/>
      <c r="I86" s="123"/>
      <c r="J86" s="123"/>
      <c r="K86" s="123"/>
      <c r="L86" s="123"/>
      <c r="M86" s="41"/>
    </row>
    <row r="87" spans="2:13" ht="15">
      <c r="B87" s="112"/>
      <c r="C87" s="13"/>
      <c r="D87" s="13"/>
      <c r="E87" s="12"/>
      <c r="F87" s="12"/>
      <c r="G87" s="111"/>
      <c r="H87" s="12"/>
      <c r="I87" s="12"/>
      <c r="J87" s="12"/>
      <c r="K87" s="12"/>
      <c r="L87" s="12"/>
      <c r="M87" s="41"/>
    </row>
    <row r="88" spans="2:13" ht="15">
      <c r="B88" s="60"/>
      <c r="C88" s="13"/>
      <c r="D88" s="13"/>
      <c r="E88" s="110"/>
      <c r="F88" s="110"/>
      <c r="G88" s="110"/>
      <c r="H88" s="110"/>
      <c r="I88" s="110"/>
      <c r="J88" s="110"/>
      <c r="K88" s="110"/>
      <c r="L88" s="110"/>
      <c r="M88" s="41"/>
    </row>
    <row r="89" spans="2:13" ht="15">
      <c r="B89" s="60"/>
      <c r="C89" s="13"/>
      <c r="D89" s="13"/>
      <c r="E89" s="110"/>
      <c r="F89" s="110"/>
      <c r="G89" s="110"/>
      <c r="H89" s="110"/>
      <c r="I89" s="110"/>
      <c r="J89" s="110"/>
      <c r="K89" s="110"/>
      <c r="L89" s="110"/>
      <c r="M89" s="41"/>
    </row>
    <row r="90" spans="2:13" ht="15">
      <c r="B90" s="4"/>
      <c r="C90" s="13"/>
      <c r="D90" s="13"/>
      <c r="E90" s="12"/>
      <c r="F90" s="12"/>
      <c r="G90" s="111"/>
      <c r="H90" s="12"/>
      <c r="I90" s="12"/>
      <c r="J90" s="12"/>
      <c r="K90" s="12"/>
      <c r="L90" s="12"/>
      <c r="M90" s="41"/>
    </row>
    <row r="91" spans="2:13" ht="15">
      <c r="B91" s="4"/>
      <c r="C91" s="13"/>
      <c r="D91" s="13"/>
      <c r="E91" s="12"/>
      <c r="F91" s="12"/>
      <c r="G91" s="111"/>
      <c r="H91" s="12"/>
      <c r="I91" s="12"/>
      <c r="J91" s="12"/>
      <c r="K91" s="12"/>
      <c r="L91" s="12"/>
      <c r="M91" s="41"/>
    </row>
    <row r="92" spans="2:13" ht="15">
      <c r="B92" s="4"/>
      <c r="C92" s="13"/>
      <c r="D92" s="13"/>
      <c r="E92" s="12"/>
      <c r="F92" s="12"/>
      <c r="G92" s="111"/>
      <c r="H92" s="12"/>
      <c r="I92" s="12"/>
      <c r="J92" s="12"/>
      <c r="K92" s="12"/>
      <c r="L92" s="12"/>
      <c r="M92" s="41"/>
    </row>
    <row r="93" spans="2:13" ht="15">
      <c r="B93" s="4"/>
      <c r="C93" s="13"/>
      <c r="D93" s="13"/>
      <c r="E93" s="12"/>
      <c r="F93" s="12"/>
      <c r="G93" s="111"/>
      <c r="H93" s="12"/>
      <c r="I93" s="12"/>
      <c r="J93" s="12"/>
      <c r="K93" s="12"/>
      <c r="L93" s="12"/>
      <c r="M93" s="41"/>
    </row>
    <row r="94" spans="2:13" ht="15">
      <c r="B94" s="4"/>
      <c r="C94" s="13"/>
      <c r="D94" s="13"/>
      <c r="E94" s="12"/>
      <c r="F94" s="12"/>
      <c r="G94" s="111"/>
      <c r="H94" s="12"/>
      <c r="I94" s="12"/>
      <c r="J94" s="12"/>
      <c r="K94" s="12"/>
      <c r="L94" s="12"/>
      <c r="M94" s="41"/>
    </row>
    <row r="95" spans="2:13" ht="15">
      <c r="B95" s="102"/>
      <c r="C95" s="86"/>
      <c r="D95" s="86"/>
      <c r="E95" s="132"/>
      <c r="F95" s="132"/>
      <c r="G95" s="132"/>
      <c r="H95" s="163"/>
      <c r="I95" s="163"/>
      <c r="J95" s="163"/>
      <c r="K95" s="163"/>
      <c r="L95" s="163"/>
      <c r="M95" s="41"/>
    </row>
    <row r="96" spans="2:13" ht="15">
      <c r="B96" s="4"/>
      <c r="C96" s="13"/>
      <c r="D96" s="13"/>
      <c r="E96" s="88"/>
      <c r="F96" s="88"/>
      <c r="G96" s="89"/>
      <c r="H96" s="110"/>
      <c r="I96" s="110"/>
      <c r="J96" s="110"/>
      <c r="K96" s="110"/>
      <c r="L96" s="110"/>
      <c r="M96" s="41"/>
    </row>
    <row r="97" spans="2:13" ht="15">
      <c r="B97" s="4"/>
      <c r="C97" s="13"/>
      <c r="D97" s="13"/>
      <c r="E97" s="88"/>
      <c r="F97" s="88"/>
      <c r="G97" s="89"/>
      <c r="H97" s="88"/>
      <c r="I97" s="88"/>
      <c r="J97" s="88"/>
      <c r="K97" s="88"/>
      <c r="L97" s="88"/>
      <c r="M97" s="41"/>
    </row>
    <row r="98" spans="2:13" ht="15">
      <c r="B98" s="4"/>
      <c r="C98" s="13"/>
      <c r="D98" s="13"/>
      <c r="E98" s="88"/>
      <c r="F98" s="123"/>
      <c r="G98" s="118"/>
      <c r="H98" s="123"/>
      <c r="I98" s="123"/>
      <c r="J98" s="123"/>
      <c r="K98" s="123"/>
      <c r="L98" s="123"/>
      <c r="M98" s="41"/>
    </row>
    <row r="99" spans="2:13" ht="15">
      <c r="B99" s="60"/>
      <c r="C99" s="13"/>
      <c r="D99" s="13"/>
      <c r="E99" s="88"/>
      <c r="F99" s="123"/>
      <c r="G99" s="118"/>
      <c r="H99" s="110"/>
      <c r="I99" s="110"/>
      <c r="J99" s="110"/>
      <c r="K99" s="110"/>
      <c r="L99" s="110"/>
      <c r="M99" s="41"/>
    </row>
    <row r="100" spans="2:13" ht="15">
      <c r="B100" s="57"/>
      <c r="C100" s="42"/>
      <c r="D100" s="42"/>
      <c r="E100" s="133"/>
      <c r="F100" s="133"/>
      <c r="G100" s="134"/>
      <c r="H100" s="133"/>
      <c r="I100" s="133"/>
      <c r="J100" s="133"/>
      <c r="K100" s="133"/>
      <c r="L100" s="133"/>
      <c r="M100" s="97"/>
    </row>
    <row r="102" spans="2:13" ht="15">
      <c r="B102" s="22" t="str">
        <f>Company_Name&amp;" - Balance Sheet"</f>
        <v>AvalonBay Communities, Inc. - Balance Sheet</v>
      </c>
      <c r="C102" s="30"/>
      <c r="D102" s="30"/>
      <c r="E102" s="31"/>
      <c r="F102" s="31"/>
      <c r="G102" s="31"/>
      <c r="H102" s="31"/>
      <c r="I102" s="31"/>
      <c r="J102" s="31"/>
      <c r="K102" s="31"/>
      <c r="L102" s="31"/>
      <c r="M102" s="32"/>
    </row>
    <row r="103" spans="2:13" ht="15">
      <c r="B103" s="1" t="s">
        <v>69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/>
    </row>
    <row r="104" spans="2:13" ht="15">
      <c r="B104" s="10"/>
      <c r="C104" s="26"/>
      <c r="D104" s="26"/>
      <c r="E104" s="55" t="str">
        <f>$E$4</f>
        <v>Historical</v>
      </c>
      <c r="F104" s="56"/>
      <c r="G104" s="239"/>
      <c r="H104" s="55" t="str">
        <f>$H$4</f>
        <v>Projected</v>
      </c>
      <c r="I104" s="55"/>
      <c r="J104" s="55"/>
      <c r="K104" s="55"/>
      <c r="L104" s="55"/>
      <c r="M104" s="27"/>
    </row>
    <row r="105" spans="2:13" ht="15">
      <c r="B105" s="57" t="str">
        <f>$B$5</f>
        <v>December 31, </v>
      </c>
      <c r="C105" s="28"/>
      <c r="D105" s="28"/>
      <c r="E105" s="58">
        <f>$E$5</f>
        <v>39813</v>
      </c>
      <c r="F105" s="58">
        <f>$F$5</f>
        <v>40178</v>
      </c>
      <c r="G105" s="59">
        <f>$G$5</f>
        <v>40543</v>
      </c>
      <c r="H105" s="58">
        <f>$H$5</f>
        <v>40908</v>
      </c>
      <c r="I105" s="58">
        <f>$I$5</f>
        <v>41274</v>
      </c>
      <c r="J105" s="58">
        <f>$J$5</f>
        <v>41639</v>
      </c>
      <c r="K105" s="58">
        <f>$K$5</f>
        <v>42004</v>
      </c>
      <c r="L105" s="58">
        <f>$L$5</f>
        <v>42369</v>
      </c>
      <c r="M105" s="27"/>
    </row>
    <row r="106" spans="2:13" ht="15">
      <c r="B106" s="98" t="s">
        <v>70</v>
      </c>
      <c r="C106" s="99"/>
      <c r="D106" s="99"/>
      <c r="E106" s="100"/>
      <c r="F106" s="100"/>
      <c r="G106" s="100"/>
      <c r="H106" s="100"/>
      <c r="I106" s="100"/>
      <c r="J106" s="100"/>
      <c r="K106" s="100"/>
      <c r="L106" s="100"/>
      <c r="M106" s="27"/>
    </row>
    <row r="107" spans="2:13" ht="15">
      <c r="B107" s="60" t="s">
        <v>71</v>
      </c>
      <c r="C107" s="13"/>
      <c r="D107" s="13"/>
      <c r="E107" s="81"/>
      <c r="F107" s="81"/>
      <c r="G107" s="81"/>
      <c r="H107" s="81"/>
      <c r="I107" s="13"/>
      <c r="J107" s="13"/>
      <c r="K107" s="13"/>
      <c r="L107" s="13"/>
      <c r="M107" s="41"/>
    </row>
    <row r="108" spans="2:13" ht="15">
      <c r="B108" s="84" t="s">
        <v>72</v>
      </c>
      <c r="C108" s="13"/>
      <c r="D108" s="13"/>
      <c r="E108" s="106">
        <v>1119.221</v>
      </c>
      <c r="F108" s="106">
        <v>1250.679</v>
      </c>
      <c r="G108" s="107">
        <v>1344.946</v>
      </c>
      <c r="H108" s="101"/>
      <c r="I108" s="101"/>
      <c r="J108" s="101"/>
      <c r="K108" s="101"/>
      <c r="L108" s="101"/>
      <c r="M108" s="41"/>
    </row>
    <row r="109" spans="2:13" ht="15">
      <c r="B109" s="84" t="s">
        <v>73</v>
      </c>
      <c r="C109" s="13"/>
      <c r="D109" s="13"/>
      <c r="E109" s="11">
        <v>5281.134</v>
      </c>
      <c r="F109" s="11">
        <v>5988.33</v>
      </c>
      <c r="G109" s="82">
        <v>6618.559</v>
      </c>
      <c r="H109" s="12"/>
      <c r="I109" s="12"/>
      <c r="J109" s="12"/>
      <c r="K109" s="12"/>
      <c r="L109" s="12"/>
      <c r="M109" s="41"/>
    </row>
    <row r="110" spans="2:13" ht="15">
      <c r="B110" s="84" t="s">
        <v>74</v>
      </c>
      <c r="C110" s="13"/>
      <c r="D110" s="13"/>
      <c r="E110" s="11">
        <v>170.466</v>
      </c>
      <c r="F110" s="11">
        <v>186.301</v>
      </c>
      <c r="G110" s="82">
        <v>203.852</v>
      </c>
      <c r="H110" s="12"/>
      <c r="I110" s="12"/>
      <c r="J110" s="12"/>
      <c r="K110" s="12"/>
      <c r="L110" s="12"/>
      <c r="M110" s="41"/>
    </row>
    <row r="111" spans="2:13" ht="15">
      <c r="B111" s="144" t="s">
        <v>75</v>
      </c>
      <c r="C111" s="86"/>
      <c r="D111" s="86"/>
      <c r="E111" s="126">
        <f>SUM(E108:E110)</f>
        <v>6570.821</v>
      </c>
      <c r="F111" s="191">
        <f>SUM(F108:F110)</f>
        <v>7425.31</v>
      </c>
      <c r="G111" s="191">
        <f>SUM(G108:G110)</f>
        <v>8167.357</v>
      </c>
      <c r="H111" s="126"/>
      <c r="I111" s="126"/>
      <c r="J111" s="126"/>
      <c r="K111" s="126"/>
      <c r="L111" s="126"/>
      <c r="M111" s="41"/>
    </row>
    <row r="112" spans="2:13" ht="15">
      <c r="B112" s="64" t="s">
        <v>76</v>
      </c>
      <c r="C112" s="62"/>
      <c r="D112" s="62"/>
      <c r="E112" s="65">
        <v>-1268.557</v>
      </c>
      <c r="F112" s="65">
        <v>-1477.772</v>
      </c>
      <c r="G112" s="66">
        <v>-1705.566</v>
      </c>
      <c r="H112" s="75"/>
      <c r="I112" s="75"/>
      <c r="J112" s="75"/>
      <c r="K112" s="75"/>
      <c r="L112" s="75"/>
      <c r="M112" s="41"/>
    </row>
    <row r="113" spans="2:13" ht="15">
      <c r="B113" s="139" t="s">
        <v>77</v>
      </c>
      <c r="C113" s="86"/>
      <c r="D113" s="86"/>
      <c r="E113" s="126">
        <f>SUM(E111:E112)</f>
        <v>5302.264</v>
      </c>
      <c r="F113" s="191">
        <f>SUM(F111:F112)</f>
        <v>5947.5380000000005</v>
      </c>
      <c r="G113" s="191">
        <f>SUM(G111:G112)</f>
        <v>6461.791</v>
      </c>
      <c r="H113" s="126"/>
      <c r="I113" s="126"/>
      <c r="J113" s="126"/>
      <c r="K113" s="126"/>
      <c r="L113" s="126"/>
      <c r="M113" s="41"/>
    </row>
    <row r="114" spans="2:13" ht="15">
      <c r="B114" s="4" t="s">
        <v>78</v>
      </c>
      <c r="C114" s="13"/>
      <c r="D114" s="13"/>
      <c r="E114" s="11">
        <v>867.04</v>
      </c>
      <c r="F114" s="11">
        <v>531.299</v>
      </c>
      <c r="G114" s="82">
        <v>309.704</v>
      </c>
      <c r="H114" s="12"/>
      <c r="I114" s="12"/>
      <c r="J114" s="12"/>
      <c r="K114" s="12"/>
      <c r="L114" s="12"/>
      <c r="M114" s="41"/>
    </row>
    <row r="115" spans="2:14" ht="15">
      <c r="B115" s="4" t="s">
        <v>79</v>
      </c>
      <c r="C115" s="13"/>
      <c r="D115" s="13"/>
      <c r="E115" s="11">
        <v>239.456</v>
      </c>
      <c r="F115" s="11">
        <v>237.095</v>
      </c>
      <c r="G115" s="82">
        <v>184.15</v>
      </c>
      <c r="H115" s="12"/>
      <c r="I115" s="12"/>
      <c r="J115" s="12"/>
      <c r="K115" s="12"/>
      <c r="L115" s="12"/>
      <c r="M115" s="41"/>
      <c r="N115" s="49"/>
    </row>
    <row r="116" spans="2:13" ht="15">
      <c r="B116" s="4" t="s">
        <v>80</v>
      </c>
      <c r="C116" s="13"/>
      <c r="D116" s="13"/>
      <c r="E116" s="11">
        <v>240.983</v>
      </c>
      <c r="F116" s="11">
        <v>117.555</v>
      </c>
      <c r="G116" s="82">
        <v>0</v>
      </c>
      <c r="H116" s="12"/>
      <c r="I116" s="12"/>
      <c r="J116" s="12"/>
      <c r="K116" s="12"/>
      <c r="L116" s="12"/>
      <c r="M116" s="41"/>
    </row>
    <row r="117" spans="2:13" ht="15">
      <c r="B117" s="85" t="s">
        <v>81</v>
      </c>
      <c r="C117" s="86"/>
      <c r="D117" s="86"/>
      <c r="E117" s="87">
        <f>SUM(E113:E116)</f>
        <v>6649.743</v>
      </c>
      <c r="F117" s="87">
        <f>SUM(F113:F116)</f>
        <v>6833.487000000001</v>
      </c>
      <c r="G117" s="87">
        <f>SUM(G113:G116)</f>
        <v>6955.6449999999995</v>
      </c>
      <c r="H117" s="87"/>
      <c r="I117" s="87"/>
      <c r="J117" s="87"/>
      <c r="K117" s="87"/>
      <c r="L117" s="87"/>
      <c r="M117" s="41"/>
    </row>
    <row r="118" spans="2:13" ht="15">
      <c r="B118" s="1"/>
      <c r="C118" s="13"/>
      <c r="D118" s="13"/>
      <c r="E118" s="13"/>
      <c r="F118" s="13"/>
      <c r="G118" s="81"/>
      <c r="H118" s="13"/>
      <c r="I118" s="13"/>
      <c r="J118" s="13"/>
      <c r="K118" s="13"/>
      <c r="L118" s="13"/>
      <c r="M118" s="41"/>
    </row>
    <row r="119" spans="2:13" ht="15">
      <c r="B119" s="84" t="s">
        <v>82</v>
      </c>
      <c r="C119" s="13"/>
      <c r="D119" s="13"/>
      <c r="E119" s="11">
        <v>64.93500000000016</v>
      </c>
      <c r="F119" s="11">
        <v>105.69100000000047</v>
      </c>
      <c r="G119" s="82">
        <v>306.4260000000005</v>
      </c>
      <c r="H119" s="81"/>
      <c r="I119" s="81"/>
      <c r="J119" s="81"/>
      <c r="K119" s="81"/>
      <c r="L119" s="81"/>
      <c r="M119" s="41"/>
    </row>
    <row r="120" spans="2:13" ht="15">
      <c r="B120" s="84" t="s">
        <v>83</v>
      </c>
      <c r="C120" s="13"/>
      <c r="D120" s="13"/>
      <c r="E120" s="11">
        <v>192.681</v>
      </c>
      <c r="F120" s="11">
        <v>210.676</v>
      </c>
      <c r="G120" s="82">
        <v>173.343</v>
      </c>
      <c r="H120" s="81"/>
      <c r="I120" s="81"/>
      <c r="J120" s="81"/>
      <c r="K120" s="81"/>
      <c r="L120" s="81"/>
      <c r="M120" s="41"/>
    </row>
    <row r="121" spans="2:13" ht="15">
      <c r="B121" s="84" t="s">
        <v>84</v>
      </c>
      <c r="C121" s="13"/>
      <c r="D121" s="13"/>
      <c r="E121" s="11">
        <v>29.708</v>
      </c>
      <c r="F121" s="11">
        <v>23.646</v>
      </c>
      <c r="G121" s="82">
        <v>22.289</v>
      </c>
      <c r="H121" s="81"/>
      <c r="I121" s="81"/>
      <c r="J121" s="81"/>
      <c r="K121" s="81"/>
      <c r="L121" s="81"/>
      <c r="M121" s="41"/>
    </row>
    <row r="122" spans="2:13" ht="15">
      <c r="B122" s="84" t="s">
        <v>85</v>
      </c>
      <c r="C122" s="13"/>
      <c r="D122" s="13"/>
      <c r="E122" s="11">
        <v>55.025</v>
      </c>
      <c r="F122" s="11">
        <v>74.57</v>
      </c>
      <c r="G122" s="82">
        <v>121.537</v>
      </c>
      <c r="H122" s="81"/>
      <c r="I122" s="81"/>
      <c r="J122" s="81"/>
      <c r="K122" s="81"/>
      <c r="L122" s="81"/>
      <c r="M122" s="41"/>
    </row>
    <row r="123" spans="2:13" ht="15">
      <c r="B123" s="64" t="s">
        <v>86</v>
      </c>
      <c r="C123" s="62"/>
      <c r="D123" s="62"/>
      <c r="E123" s="65">
        <v>31.35</v>
      </c>
      <c r="F123" s="65">
        <v>34.531</v>
      </c>
      <c r="G123" s="66">
        <v>33.284</v>
      </c>
      <c r="H123" s="71"/>
      <c r="I123" s="71"/>
      <c r="J123" s="71"/>
      <c r="K123" s="71"/>
      <c r="L123" s="71"/>
      <c r="M123" s="41"/>
    </row>
    <row r="124" spans="2:13" ht="15">
      <c r="B124" s="84" t="s">
        <v>87</v>
      </c>
      <c r="C124" s="13"/>
      <c r="D124" s="13"/>
      <c r="E124" s="11">
        <v>57.365</v>
      </c>
      <c r="F124" s="11">
        <v>87.763</v>
      </c>
      <c r="G124" s="82">
        <v>77.253</v>
      </c>
      <c r="H124" s="81"/>
      <c r="I124" s="81"/>
      <c r="J124" s="81"/>
      <c r="K124" s="81"/>
      <c r="L124" s="81"/>
      <c r="M124" s="41"/>
    </row>
    <row r="125" spans="2:13" ht="15">
      <c r="B125" s="84" t="s">
        <v>88</v>
      </c>
      <c r="C125" s="13"/>
      <c r="D125" s="13"/>
      <c r="E125" s="11">
        <v>93.546</v>
      </c>
      <c r="F125" s="11">
        <v>87.241</v>
      </c>
      <c r="G125" s="82">
        <v>131.711</v>
      </c>
      <c r="H125" s="81"/>
      <c r="I125" s="81"/>
      <c r="J125" s="81"/>
      <c r="K125" s="81"/>
      <c r="L125" s="81"/>
      <c r="M125" s="41"/>
    </row>
    <row r="126" spans="2:13" ht="15">
      <c r="B126" s="102" t="s">
        <v>89</v>
      </c>
      <c r="C126" s="86"/>
      <c r="D126" s="86"/>
      <c r="E126" s="108">
        <f>SUM(E119:E125)+E117</f>
        <v>7174.353000000001</v>
      </c>
      <c r="F126" s="108">
        <f>SUM(F119:F125)+F117</f>
        <v>7457.605000000001</v>
      </c>
      <c r="G126" s="108">
        <f>SUM(G119:G125)+G117</f>
        <v>7821.488</v>
      </c>
      <c r="H126" s="108"/>
      <c r="I126" s="108"/>
      <c r="J126" s="108"/>
      <c r="K126" s="108"/>
      <c r="L126" s="108"/>
      <c r="M126" s="41"/>
    </row>
    <row r="127" spans="2:13" ht="15">
      <c r="B127" s="1"/>
      <c r="C127" s="13"/>
      <c r="D127" s="13"/>
      <c r="E127" s="13"/>
      <c r="F127" s="81"/>
      <c r="G127" s="81"/>
      <c r="H127" s="13"/>
      <c r="I127" s="13"/>
      <c r="J127" s="13"/>
      <c r="K127" s="13"/>
      <c r="L127" s="13"/>
      <c r="M127" s="41"/>
    </row>
    <row r="128" spans="2:13" ht="15">
      <c r="B128" s="104" t="s">
        <v>90</v>
      </c>
      <c r="C128" s="105"/>
      <c r="D128" s="105"/>
      <c r="E128" s="13"/>
      <c r="F128" s="13"/>
      <c r="G128" s="13"/>
      <c r="H128" s="103"/>
      <c r="I128" s="103"/>
      <c r="J128" s="103"/>
      <c r="K128" s="103"/>
      <c r="L128" s="103"/>
      <c r="M128" s="41"/>
    </row>
    <row r="129" spans="2:13" ht="15">
      <c r="B129" s="104"/>
      <c r="C129" s="105"/>
      <c r="D129" s="105"/>
      <c r="E129" s="13"/>
      <c r="F129" s="13"/>
      <c r="G129" s="13"/>
      <c r="H129" s="103"/>
      <c r="I129" s="103"/>
      <c r="J129" s="103"/>
      <c r="K129" s="103"/>
      <c r="L129" s="103"/>
      <c r="M129" s="41"/>
    </row>
    <row r="130" spans="2:13" ht="15">
      <c r="B130" s="84" t="s">
        <v>91</v>
      </c>
      <c r="C130" s="105"/>
      <c r="D130" s="105"/>
      <c r="E130" s="106">
        <v>3654.722</v>
      </c>
      <c r="F130" s="106">
        <v>3974.872</v>
      </c>
      <c r="G130" s="107">
        <v>4067.6569999999997</v>
      </c>
      <c r="H130" s="103"/>
      <c r="I130" s="103"/>
      <c r="J130" s="103"/>
      <c r="K130" s="103"/>
      <c r="L130" s="103"/>
      <c r="M130" s="41"/>
    </row>
    <row r="131" spans="2:13" ht="15">
      <c r="B131" s="84" t="s">
        <v>92</v>
      </c>
      <c r="C131" s="13"/>
      <c r="D131" s="13"/>
      <c r="E131" s="11">
        <v>208.209</v>
      </c>
      <c r="F131" s="11">
        <v>72.773</v>
      </c>
      <c r="G131" s="82">
        <v>76.676</v>
      </c>
      <c r="H131" s="12"/>
      <c r="I131" s="12"/>
      <c r="J131" s="12"/>
      <c r="K131" s="12"/>
      <c r="L131" s="12"/>
      <c r="M131" s="41"/>
    </row>
    <row r="132" spans="2:13" ht="15">
      <c r="B132" s="84" t="s">
        <v>93</v>
      </c>
      <c r="C132" s="13"/>
      <c r="D132" s="13"/>
      <c r="E132" s="11">
        <v>64.363</v>
      </c>
      <c r="F132" s="11">
        <v>49.623</v>
      </c>
      <c r="G132" s="82">
        <v>34.433</v>
      </c>
      <c r="H132" s="12"/>
      <c r="I132" s="12"/>
      <c r="J132" s="12"/>
      <c r="K132" s="12"/>
      <c r="L132" s="12"/>
      <c r="M132" s="41"/>
    </row>
    <row r="133" spans="2:13" ht="15">
      <c r="B133" s="84" t="s">
        <v>94</v>
      </c>
      <c r="C133" s="13"/>
      <c r="D133" s="13"/>
      <c r="E133" s="11">
        <v>218.28</v>
      </c>
      <c r="F133" s="11">
        <v>229.299</v>
      </c>
      <c r="G133" s="82">
        <v>246.591</v>
      </c>
      <c r="H133" s="12"/>
      <c r="I133" s="12"/>
      <c r="J133" s="12"/>
      <c r="K133" s="12"/>
      <c r="L133" s="12"/>
      <c r="M133" s="41"/>
    </row>
    <row r="134" spans="2:13" ht="15">
      <c r="B134" s="84" t="s">
        <v>95</v>
      </c>
      <c r="C134" s="13"/>
      <c r="D134" s="13"/>
      <c r="E134" s="11">
        <v>32.651</v>
      </c>
      <c r="F134" s="11">
        <v>35.069</v>
      </c>
      <c r="G134" s="82">
        <v>32.248</v>
      </c>
      <c r="H134" s="12"/>
      <c r="I134" s="12"/>
      <c r="J134" s="12"/>
      <c r="K134" s="12"/>
      <c r="L134" s="12"/>
      <c r="M134" s="41"/>
    </row>
    <row r="135" spans="2:13" ht="15">
      <c r="B135" s="84" t="s">
        <v>84</v>
      </c>
      <c r="C135" s="13"/>
      <c r="D135" s="13"/>
      <c r="E135" s="11">
        <v>38.643</v>
      </c>
      <c r="F135" s="11">
        <v>33.646</v>
      </c>
      <c r="G135" s="82">
        <v>34.03</v>
      </c>
      <c r="H135" s="12"/>
      <c r="I135" s="12"/>
      <c r="J135" s="12"/>
      <c r="K135" s="12"/>
      <c r="L135" s="12"/>
      <c r="M135" s="41"/>
    </row>
    <row r="136" spans="2:13" ht="15">
      <c r="B136" s="64" t="s">
        <v>96</v>
      </c>
      <c r="C136" s="62"/>
      <c r="D136" s="62"/>
      <c r="E136" s="65">
        <v>31.136</v>
      </c>
      <c r="F136" s="65">
        <v>6.399</v>
      </c>
      <c r="G136" s="66">
        <v>0</v>
      </c>
      <c r="H136" s="75"/>
      <c r="I136" s="75"/>
      <c r="J136" s="75"/>
      <c r="K136" s="75"/>
      <c r="L136" s="75"/>
      <c r="M136" s="41"/>
    </row>
    <row r="137" spans="2:13" ht="15">
      <c r="B137" s="85" t="s">
        <v>97</v>
      </c>
      <c r="C137" s="86"/>
      <c r="D137" s="86"/>
      <c r="E137" s="87">
        <f>SUM(E130:E136)</f>
        <v>4248.004</v>
      </c>
      <c r="F137" s="87">
        <f>SUM(F130:F136)</f>
        <v>4401.6810000000005</v>
      </c>
      <c r="G137" s="87">
        <f>SUM(G130:G136)</f>
        <v>4491.634999999999</v>
      </c>
      <c r="H137" s="87"/>
      <c r="I137" s="87"/>
      <c r="J137" s="87"/>
      <c r="K137" s="87"/>
      <c r="L137" s="87"/>
      <c r="M137" s="41"/>
    </row>
    <row r="138" spans="2:13" ht="15">
      <c r="B138" s="1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41"/>
    </row>
    <row r="139" spans="2:13" ht="15">
      <c r="B139" s="10" t="s">
        <v>98</v>
      </c>
      <c r="C139" s="13"/>
      <c r="D139" s="13"/>
      <c r="E139" s="11">
        <v>10.234</v>
      </c>
      <c r="F139" s="11">
        <v>5.797</v>
      </c>
      <c r="G139" s="82">
        <v>14.262</v>
      </c>
      <c r="H139" s="12"/>
      <c r="I139" s="12"/>
      <c r="J139" s="12"/>
      <c r="K139" s="12"/>
      <c r="L139" s="12"/>
      <c r="M139" s="41"/>
    </row>
    <row r="140" spans="2:13" ht="15">
      <c r="B140" s="1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41"/>
    </row>
    <row r="141" spans="2:13" ht="15">
      <c r="B141" s="60" t="s">
        <v>99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41"/>
    </row>
    <row r="142" spans="2:13" ht="15">
      <c r="B142" s="4" t="s">
        <v>100</v>
      </c>
      <c r="C142" s="13"/>
      <c r="D142" s="13"/>
      <c r="E142" s="11">
        <v>0</v>
      </c>
      <c r="F142" s="11">
        <v>0</v>
      </c>
      <c r="G142" s="82">
        <v>4.973</v>
      </c>
      <c r="H142" s="81"/>
      <c r="I142" s="81"/>
      <c r="J142" s="81"/>
      <c r="K142" s="81"/>
      <c r="L142" s="81"/>
      <c r="M142" s="41"/>
    </row>
    <row r="143" spans="2:13" ht="15">
      <c r="B143" s="84" t="s">
        <v>101</v>
      </c>
      <c r="C143" s="13"/>
      <c r="D143" s="13"/>
      <c r="E143" s="11">
        <v>0</v>
      </c>
      <c r="F143" s="11">
        <v>0</v>
      </c>
      <c r="G143" s="82">
        <v>0</v>
      </c>
      <c r="H143" s="81"/>
      <c r="I143" s="81"/>
      <c r="J143" s="81"/>
      <c r="K143" s="81"/>
      <c r="L143" s="81"/>
      <c r="M143" s="41"/>
    </row>
    <row r="144" spans="2:13" ht="15">
      <c r="B144" s="84" t="s">
        <v>102</v>
      </c>
      <c r="C144" s="13"/>
      <c r="D144" s="13"/>
      <c r="E144" s="11">
        <v>2941.27</v>
      </c>
      <c r="F144" s="11">
        <v>3201.1820000000002</v>
      </c>
      <c r="G144" s="82">
        <v>3594.536</v>
      </c>
      <c r="H144" s="81"/>
      <c r="I144" s="81"/>
      <c r="J144" s="81"/>
      <c r="K144" s="81"/>
      <c r="L144" s="81"/>
      <c r="M144" s="41"/>
    </row>
    <row r="145" spans="2:13" ht="15">
      <c r="B145" s="84" t="s">
        <v>103</v>
      </c>
      <c r="C145" s="13"/>
      <c r="D145" s="13"/>
      <c r="E145" s="11">
        <v>0</v>
      </c>
      <c r="F145" s="11">
        <v>0</v>
      </c>
      <c r="G145" s="82">
        <v>0</v>
      </c>
      <c r="H145" s="81"/>
      <c r="I145" s="81"/>
      <c r="J145" s="81"/>
      <c r="K145" s="81"/>
      <c r="L145" s="81"/>
      <c r="M145" s="41"/>
    </row>
    <row r="146" spans="2:13" ht="15">
      <c r="B146" s="64" t="s">
        <v>104</v>
      </c>
      <c r="C146" s="62"/>
      <c r="D146" s="62"/>
      <c r="E146" s="65">
        <v>-22.223</v>
      </c>
      <c r="F146" s="65">
        <v>-149.988</v>
      </c>
      <c r="G146" s="66">
        <v>-282.743</v>
      </c>
      <c r="H146" s="71"/>
      <c r="I146" s="71"/>
      <c r="J146" s="71"/>
      <c r="K146" s="71"/>
      <c r="L146" s="71"/>
      <c r="M146" s="41"/>
    </row>
    <row r="147" spans="2:13" ht="15">
      <c r="B147" s="84" t="s">
        <v>105</v>
      </c>
      <c r="C147" s="13"/>
      <c r="D147" s="13"/>
      <c r="E147" s="11">
        <v>-2.932</v>
      </c>
      <c r="F147" s="11">
        <v>-1.067</v>
      </c>
      <c r="G147" s="82">
        <v>-1.175</v>
      </c>
      <c r="H147" s="81"/>
      <c r="I147" s="81"/>
      <c r="J147" s="81"/>
      <c r="K147" s="81"/>
      <c r="L147" s="81"/>
      <c r="M147" s="41"/>
    </row>
    <row r="148" spans="2:13" ht="15">
      <c r="B148" s="85" t="s">
        <v>106</v>
      </c>
      <c r="C148" s="86"/>
      <c r="D148" s="86"/>
      <c r="E148" s="108">
        <f>SUM(E142:E147)</f>
        <v>2916.1150000000002</v>
      </c>
      <c r="F148" s="108">
        <f>SUM(F142:F147)</f>
        <v>3050.1270000000004</v>
      </c>
      <c r="G148" s="108">
        <f>SUM(G142:G147)</f>
        <v>3315.591</v>
      </c>
      <c r="H148" s="108"/>
      <c r="I148" s="108"/>
      <c r="J148" s="108"/>
      <c r="K148" s="108"/>
      <c r="L148" s="108"/>
      <c r="M148" s="41"/>
    </row>
    <row r="149" spans="2:13" ht="15">
      <c r="B149" s="1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41"/>
    </row>
    <row r="150" spans="2:13" ht="15">
      <c r="B150" s="3" t="s">
        <v>107</v>
      </c>
      <c r="C150" s="42"/>
      <c r="D150" s="42"/>
      <c r="E150" s="109">
        <f>E148+E139+E137</f>
        <v>7174.353</v>
      </c>
      <c r="F150" s="109">
        <f>F148+F139+F137</f>
        <v>7457.605000000001</v>
      </c>
      <c r="G150" s="109">
        <f>G148+G139+G137</f>
        <v>7821.487999999999</v>
      </c>
      <c r="H150" s="109"/>
      <c r="I150" s="109"/>
      <c r="J150" s="109"/>
      <c r="K150" s="109"/>
      <c r="L150" s="109"/>
      <c r="M150" s="97"/>
    </row>
    <row r="152" spans="2:12" ht="15">
      <c r="B152" s="14" t="s">
        <v>21</v>
      </c>
      <c r="E152" s="223">
        <f>E126-E150</f>
        <v>0</v>
      </c>
      <c r="F152" s="223">
        <f>F126-F150</f>
        <v>0</v>
      </c>
      <c r="G152" s="223">
        <f>G126-G150</f>
        <v>0</v>
      </c>
      <c r="H152" s="223"/>
      <c r="I152" s="223"/>
      <c r="J152" s="223"/>
      <c r="K152" s="223"/>
      <c r="L152" s="223"/>
    </row>
    <row r="153" spans="9:12" ht="15">
      <c r="I153" s="222"/>
      <c r="J153" s="222"/>
      <c r="K153" s="222"/>
      <c r="L153" s="222"/>
    </row>
    <row r="154" spans="2:13" ht="15">
      <c r="B154" s="22" t="str">
        <f>Company_Name&amp;" - Cash Flow Statement"</f>
        <v>AvalonBay Communities, Inc. - Cash Flow Statement</v>
      </c>
      <c r="C154" s="30"/>
      <c r="D154" s="30"/>
      <c r="E154" s="31"/>
      <c r="F154" s="31"/>
      <c r="G154" s="31"/>
      <c r="H154" s="31"/>
      <c r="I154" s="31"/>
      <c r="J154" s="31"/>
      <c r="K154" s="31"/>
      <c r="L154" s="31"/>
      <c r="M154" s="32"/>
    </row>
    <row r="155" spans="2:13" ht="15">
      <c r="B155" s="1" t="str">
        <f>$B$103</f>
        <v>($ in Millions)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7"/>
    </row>
    <row r="156" spans="2:13" ht="15">
      <c r="B156" s="10"/>
      <c r="C156" s="199"/>
      <c r="D156" s="199"/>
      <c r="E156" s="55" t="str">
        <f>$E$4</f>
        <v>Historical</v>
      </c>
      <c r="F156" s="56"/>
      <c r="G156" s="56"/>
      <c r="H156" s="55" t="str">
        <f>$H$4</f>
        <v>Projected</v>
      </c>
      <c r="I156" s="55"/>
      <c r="J156" s="55"/>
      <c r="K156" s="55"/>
      <c r="L156" s="55"/>
      <c r="M156" s="27"/>
    </row>
    <row r="157" spans="2:13" ht="15">
      <c r="B157" s="57" t="str">
        <f>$B$5</f>
        <v>December 31, </v>
      </c>
      <c r="C157" s="28"/>
      <c r="D157" s="28"/>
      <c r="E157" s="58">
        <f>$E$5</f>
        <v>39813</v>
      </c>
      <c r="F157" s="58">
        <f>$F$5</f>
        <v>40178</v>
      </c>
      <c r="G157" s="59">
        <f>$G$5</f>
        <v>40543</v>
      </c>
      <c r="H157" s="58">
        <f>$H$5</f>
        <v>40908</v>
      </c>
      <c r="I157" s="58">
        <f>$I$5</f>
        <v>41274</v>
      </c>
      <c r="J157" s="58">
        <f>$J$5</f>
        <v>41639</v>
      </c>
      <c r="K157" s="58">
        <f>$K$5</f>
        <v>42004</v>
      </c>
      <c r="L157" s="58">
        <f>$L$5</f>
        <v>42369</v>
      </c>
      <c r="M157" s="27"/>
    </row>
    <row r="158" spans="2:13" ht="15">
      <c r="B158" s="60" t="s">
        <v>108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41"/>
    </row>
    <row r="159" spans="2:13" ht="15">
      <c r="B159" s="4" t="s">
        <v>56</v>
      </c>
      <c r="C159" s="13"/>
      <c r="D159" s="13"/>
      <c r="E159" s="101">
        <f>E35</f>
        <v>410.746</v>
      </c>
      <c r="F159" s="101">
        <f>F35</f>
        <v>154.27399999999997</v>
      </c>
      <c r="G159" s="110">
        <f>G35</f>
        <v>174.07900000000004</v>
      </c>
      <c r="H159" s="101"/>
      <c r="I159" s="101"/>
      <c r="J159" s="101"/>
      <c r="K159" s="101"/>
      <c r="L159" s="101"/>
      <c r="M159" s="41"/>
    </row>
    <row r="160" spans="2:13" ht="15">
      <c r="B160" s="60" t="s">
        <v>109</v>
      </c>
      <c r="C160" s="13"/>
      <c r="D160" s="13"/>
      <c r="E160" s="101"/>
      <c r="F160" s="101"/>
      <c r="G160" s="110"/>
      <c r="H160" s="13"/>
      <c r="I160" s="13"/>
      <c r="J160" s="13"/>
      <c r="K160" s="13"/>
      <c r="L160" s="13"/>
      <c r="M160" s="41"/>
    </row>
    <row r="161" spans="2:13" ht="15">
      <c r="B161" s="84" t="s">
        <v>110</v>
      </c>
      <c r="C161" s="13"/>
      <c r="D161" s="13"/>
      <c r="E161" s="12">
        <f>E20</f>
        <v>183.266</v>
      </c>
      <c r="F161" s="12">
        <f>F20</f>
        <v>209.26</v>
      </c>
      <c r="G161" s="111">
        <f>G20</f>
        <v>232.571</v>
      </c>
      <c r="H161" s="12"/>
      <c r="I161" s="12"/>
      <c r="J161" s="12"/>
      <c r="K161" s="12"/>
      <c r="L161" s="12"/>
      <c r="M161" s="41"/>
    </row>
    <row r="162" spans="2:13" ht="15">
      <c r="B162" s="84" t="s">
        <v>111</v>
      </c>
      <c r="C162" s="13"/>
      <c r="D162" s="13"/>
      <c r="E162" s="11">
        <v>16.186</v>
      </c>
      <c r="F162" s="11">
        <v>9.026</v>
      </c>
      <c r="G162" s="82">
        <v>0.371</v>
      </c>
      <c r="H162" s="12"/>
      <c r="I162" s="12"/>
      <c r="J162" s="12"/>
      <c r="K162" s="12"/>
      <c r="L162" s="12"/>
      <c r="M162" s="41"/>
    </row>
    <row r="163" spans="2:13" ht="15">
      <c r="B163" s="84" t="s">
        <v>155</v>
      </c>
      <c r="C163" s="13"/>
      <c r="D163" s="13"/>
      <c r="E163" s="11">
        <v>5.892</v>
      </c>
      <c r="F163" s="11">
        <v>8.139</v>
      </c>
      <c r="G163" s="82">
        <v>7.723</v>
      </c>
      <c r="H163" s="12"/>
      <c r="I163" s="12"/>
      <c r="J163" s="12"/>
      <c r="K163" s="12"/>
      <c r="L163" s="12"/>
      <c r="M163" s="41"/>
    </row>
    <row r="164" spans="2:13" ht="15">
      <c r="B164" s="84" t="s">
        <v>112</v>
      </c>
      <c r="C164" s="13"/>
      <c r="D164" s="13"/>
      <c r="E164" s="11">
        <v>11.888</v>
      </c>
      <c r="F164" s="11">
        <v>6.098</v>
      </c>
      <c r="G164" s="82">
        <v>5.938</v>
      </c>
      <c r="H164" s="12"/>
      <c r="I164" s="12"/>
      <c r="J164" s="12"/>
      <c r="K164" s="12"/>
      <c r="L164" s="12"/>
      <c r="M164" s="41"/>
    </row>
    <row r="165" spans="2:13" ht="15">
      <c r="B165" s="84" t="s">
        <v>113</v>
      </c>
      <c r="C165" s="13"/>
      <c r="D165" s="13"/>
      <c r="E165" s="11">
        <v>-3.436</v>
      </c>
      <c r="F165" s="11">
        <v>-0.81</v>
      </c>
      <c r="G165" s="82">
        <v>1.852</v>
      </c>
      <c r="H165" s="12"/>
      <c r="I165" s="12"/>
      <c r="J165" s="12"/>
      <c r="K165" s="12"/>
      <c r="L165" s="12"/>
      <c r="M165" s="41"/>
    </row>
    <row r="166" spans="2:13" ht="15">
      <c r="B166" s="64" t="s">
        <v>48</v>
      </c>
      <c r="C166" s="62"/>
      <c r="D166" s="62"/>
      <c r="E166" s="75">
        <f>E22</f>
        <v>57.899</v>
      </c>
      <c r="F166" s="75">
        <f>F22</f>
        <v>21.152</v>
      </c>
      <c r="G166" s="76">
        <f>G22</f>
        <v>0</v>
      </c>
      <c r="H166" s="75"/>
      <c r="I166" s="75"/>
      <c r="J166" s="75"/>
      <c r="K166" s="75"/>
      <c r="L166" s="75"/>
      <c r="M166" s="41"/>
    </row>
    <row r="167" spans="2:13" ht="15">
      <c r="B167" s="64" t="s">
        <v>114</v>
      </c>
      <c r="C167" s="62"/>
      <c r="D167" s="62"/>
      <c r="E167" s="65">
        <v>9.428</v>
      </c>
      <c r="F167" s="65">
        <v>2.461</v>
      </c>
      <c r="G167" s="66">
        <v>0</v>
      </c>
      <c r="H167" s="65"/>
      <c r="I167" s="75"/>
      <c r="J167" s="75"/>
      <c r="K167" s="75"/>
      <c r="L167" s="75"/>
      <c r="M167" s="41"/>
    </row>
    <row r="168" spans="2:13" ht="15">
      <c r="B168" s="64" t="s">
        <v>45</v>
      </c>
      <c r="C168" s="62"/>
      <c r="D168" s="62"/>
      <c r="E168" s="75">
        <f>E19</f>
        <v>-1.839</v>
      </c>
      <c r="F168" s="75">
        <f>F19</f>
        <v>25.91</v>
      </c>
      <c r="G168" s="76">
        <f>G19</f>
        <v>0</v>
      </c>
      <c r="H168" s="75"/>
      <c r="I168" s="75"/>
      <c r="J168" s="75"/>
      <c r="K168" s="75"/>
      <c r="L168" s="75"/>
      <c r="M168" s="41"/>
    </row>
    <row r="169" spans="2:13" ht="15">
      <c r="B169" s="84" t="s">
        <v>115</v>
      </c>
      <c r="C169" s="13"/>
      <c r="D169" s="13"/>
      <c r="E169" s="12">
        <f>-E32-E26</f>
        <v>-284.901</v>
      </c>
      <c r="F169" s="12">
        <f>-F32-F26</f>
        <v>-68.717</v>
      </c>
      <c r="G169" s="111">
        <f>-G32-G26</f>
        <v>-74.074</v>
      </c>
      <c r="H169" s="12"/>
      <c r="I169" s="12"/>
      <c r="J169" s="12"/>
      <c r="K169" s="12"/>
      <c r="L169" s="12"/>
      <c r="M169" s="41"/>
    </row>
    <row r="170" spans="2:13" ht="15">
      <c r="B170" s="60" t="s">
        <v>116</v>
      </c>
      <c r="C170" s="13"/>
      <c r="D170" s="13"/>
      <c r="E170" s="20"/>
      <c r="F170" s="11"/>
      <c r="G170" s="82"/>
      <c r="H170" s="81"/>
      <c r="I170" s="81"/>
      <c r="J170" s="81"/>
      <c r="K170" s="81"/>
      <c r="L170" s="81"/>
      <c r="M170" s="41"/>
    </row>
    <row r="171" spans="2:13" ht="15">
      <c r="B171" s="84" t="s">
        <v>117</v>
      </c>
      <c r="C171" s="13"/>
      <c r="D171" s="13"/>
      <c r="E171" s="11">
        <v>3.054</v>
      </c>
      <c r="F171" s="11">
        <v>-2.434</v>
      </c>
      <c r="G171" s="82">
        <v>-4.996</v>
      </c>
      <c r="H171" s="81"/>
      <c r="I171" s="81"/>
      <c r="J171" s="81"/>
      <c r="K171" s="81"/>
      <c r="L171" s="81"/>
      <c r="M171" s="41"/>
    </row>
    <row r="172" spans="2:13" ht="15">
      <c r="B172" s="84" t="s">
        <v>153</v>
      </c>
      <c r="C172" s="13"/>
      <c r="D172" s="13"/>
      <c r="E172" s="11">
        <v>-5.673</v>
      </c>
      <c r="F172" s="11">
        <v>2.391</v>
      </c>
      <c r="G172" s="82">
        <v>-15.234</v>
      </c>
      <c r="H172" s="81"/>
      <c r="I172" s="81"/>
      <c r="J172" s="81"/>
      <c r="K172" s="81"/>
      <c r="L172" s="81"/>
      <c r="M172" s="41"/>
    </row>
    <row r="173" spans="2:13" ht="15">
      <c r="B173" s="84" t="s">
        <v>154</v>
      </c>
      <c r="C173" s="13"/>
      <c r="D173" s="13"/>
      <c r="E173" s="11">
        <v>-16.426</v>
      </c>
      <c r="F173" s="11">
        <v>11.85</v>
      </c>
      <c r="G173" s="82">
        <v>3.876</v>
      </c>
      <c r="H173" s="81"/>
      <c r="I173" s="81"/>
      <c r="J173" s="81"/>
      <c r="K173" s="81"/>
      <c r="L173" s="81"/>
      <c r="M173" s="41"/>
    </row>
    <row r="174" spans="2:13" ht="15">
      <c r="B174" s="85" t="s">
        <v>118</v>
      </c>
      <c r="C174" s="86"/>
      <c r="D174" s="86"/>
      <c r="E174" s="87">
        <f>SUM(E159:E173)</f>
        <v>386.08399999999995</v>
      </c>
      <c r="F174" s="87">
        <f>SUM(F159:F173)</f>
        <v>378.6000000000001</v>
      </c>
      <c r="G174" s="87">
        <f>SUM(G159:G173)</f>
        <v>332.106</v>
      </c>
      <c r="H174" s="87"/>
      <c r="I174" s="87"/>
      <c r="J174" s="87"/>
      <c r="K174" s="87"/>
      <c r="L174" s="87"/>
      <c r="M174" s="41"/>
    </row>
    <row r="175" spans="2:13" ht="15">
      <c r="B175" s="1"/>
      <c r="C175" s="13"/>
      <c r="D175" s="13"/>
      <c r="E175" s="13"/>
      <c r="F175" s="13"/>
      <c r="G175" s="14"/>
      <c r="H175" s="13"/>
      <c r="I175" s="13"/>
      <c r="J175" s="13"/>
      <c r="K175" s="13"/>
      <c r="L175" s="13"/>
      <c r="M175" s="41"/>
    </row>
    <row r="176" spans="2:13" ht="15">
      <c r="B176" s="2" t="s">
        <v>119</v>
      </c>
      <c r="C176" s="13"/>
      <c r="D176" s="13"/>
      <c r="E176" s="11"/>
      <c r="F176" s="11"/>
      <c r="G176" s="82"/>
      <c r="H176" s="13"/>
      <c r="I176" s="13"/>
      <c r="J176" s="13"/>
      <c r="K176" s="13"/>
      <c r="L176" s="13"/>
      <c r="M176" s="41"/>
    </row>
    <row r="177" spans="2:13" ht="15">
      <c r="B177" s="4" t="s">
        <v>120</v>
      </c>
      <c r="C177" s="13"/>
      <c r="D177" s="13"/>
      <c r="E177" s="12">
        <f>-Segments!E87</f>
        <v>-881.503</v>
      </c>
      <c r="F177" s="12">
        <f>-Segments!F87</f>
        <v>-460.155</v>
      </c>
      <c r="G177" s="111">
        <f>-Segments!G87</f>
        <v>-117.853</v>
      </c>
      <c r="H177" s="81"/>
      <c r="I177" s="81"/>
      <c r="J177" s="81"/>
      <c r="K177" s="81"/>
      <c r="L177" s="81"/>
      <c r="M177" s="41"/>
    </row>
    <row r="178" spans="2:13" ht="15">
      <c r="B178" s="4" t="s">
        <v>121</v>
      </c>
      <c r="C178" s="13"/>
      <c r="D178" s="13"/>
      <c r="E178" s="12">
        <f>-Segments!E106</f>
        <v>0</v>
      </c>
      <c r="F178" s="12">
        <f>-Segments!F106</f>
        <v>-100</v>
      </c>
      <c r="G178" s="111">
        <f>-Segments!G106</f>
        <v>-312</v>
      </c>
      <c r="H178" s="81"/>
      <c r="I178" s="81"/>
      <c r="J178" s="81"/>
      <c r="K178" s="81"/>
      <c r="L178" s="81"/>
      <c r="M178" s="41"/>
    </row>
    <row r="179" spans="2:13" ht="15">
      <c r="B179" s="4" t="s">
        <v>122</v>
      </c>
      <c r="C179" s="13"/>
      <c r="D179" s="13"/>
      <c r="E179" s="11">
        <v>0</v>
      </c>
      <c r="F179" s="11">
        <v>0</v>
      </c>
      <c r="G179" s="82">
        <v>0</v>
      </c>
      <c r="H179" s="11"/>
      <c r="I179" s="81"/>
      <c r="J179" s="81"/>
      <c r="K179" s="81"/>
      <c r="L179" s="81"/>
      <c r="M179" s="41"/>
    </row>
    <row r="180" spans="2:13" ht="15">
      <c r="B180" s="4" t="s">
        <v>123</v>
      </c>
      <c r="C180" s="13"/>
      <c r="D180" s="13"/>
      <c r="E180" s="11">
        <v>0</v>
      </c>
      <c r="F180" s="11">
        <v>0</v>
      </c>
      <c r="G180" s="82">
        <v>0</v>
      </c>
      <c r="H180" s="11"/>
      <c r="I180" s="81"/>
      <c r="J180" s="81"/>
      <c r="K180" s="81"/>
      <c r="L180" s="81"/>
      <c r="M180" s="41"/>
    </row>
    <row r="181" spans="2:13" ht="15">
      <c r="B181" s="4" t="s">
        <v>124</v>
      </c>
      <c r="C181" s="13"/>
      <c r="D181" s="13"/>
      <c r="E181" s="12">
        <f>-Segments!E75</f>
        <v>-20.824</v>
      </c>
      <c r="F181" s="12">
        <f>-Segments!F75</f>
        <v>-11.948</v>
      </c>
      <c r="G181" s="111">
        <f>-Segments!G75</f>
        <v>-17.192</v>
      </c>
      <c r="H181" s="81"/>
      <c r="I181" s="81"/>
      <c r="J181" s="81"/>
      <c r="K181" s="81"/>
      <c r="L181" s="81"/>
      <c r="M181" s="41"/>
    </row>
    <row r="182" spans="2:13" ht="15">
      <c r="B182" s="4" t="s">
        <v>125</v>
      </c>
      <c r="C182" s="13"/>
      <c r="D182" s="13"/>
      <c r="E182" s="11">
        <v>529.777</v>
      </c>
      <c r="F182" s="11">
        <v>189.417</v>
      </c>
      <c r="G182" s="82">
        <v>194.009</v>
      </c>
      <c r="H182" s="48"/>
      <c r="I182" s="48"/>
      <c r="J182" s="48"/>
      <c r="K182" s="48"/>
      <c r="L182" s="48"/>
      <c r="M182" s="41"/>
    </row>
    <row r="183" spans="2:13" ht="15">
      <c r="B183" s="4" t="s">
        <v>126</v>
      </c>
      <c r="C183" s="13"/>
      <c r="D183" s="13"/>
      <c r="E183" s="11">
        <v>-27.018</v>
      </c>
      <c r="F183" s="11">
        <v>-14.74</v>
      </c>
      <c r="G183" s="82">
        <v>-15.19</v>
      </c>
      <c r="H183" s="11"/>
      <c r="I183" s="81"/>
      <c r="J183" s="81"/>
      <c r="K183" s="81"/>
      <c r="L183" s="81"/>
      <c r="M183" s="41"/>
    </row>
    <row r="184" spans="2:13" ht="15">
      <c r="B184" s="78" t="s">
        <v>127</v>
      </c>
      <c r="C184" s="62"/>
      <c r="D184" s="62"/>
      <c r="E184" s="65">
        <v>126.611</v>
      </c>
      <c r="F184" s="65">
        <v>77.754</v>
      </c>
      <c r="G184" s="66">
        <v>42.329</v>
      </c>
      <c r="H184" s="65"/>
      <c r="I184" s="71"/>
      <c r="J184" s="71"/>
      <c r="K184" s="71"/>
      <c r="L184" s="71"/>
      <c r="M184" s="41"/>
    </row>
    <row r="185" spans="2:13" ht="15">
      <c r="B185" s="4" t="s">
        <v>128</v>
      </c>
      <c r="C185" s="13"/>
      <c r="D185" s="13"/>
      <c r="E185" s="11">
        <v>0</v>
      </c>
      <c r="F185" s="11">
        <v>0</v>
      </c>
      <c r="G185" s="82">
        <v>-24</v>
      </c>
      <c r="H185" s="11"/>
      <c r="I185" s="12"/>
      <c r="J185" s="12"/>
      <c r="K185" s="12"/>
      <c r="L185" s="12"/>
      <c r="M185" s="41"/>
    </row>
    <row r="186" spans="2:13" ht="15">
      <c r="B186" s="4" t="s">
        <v>129</v>
      </c>
      <c r="C186" s="13"/>
      <c r="D186" s="13"/>
      <c r="E186" s="11">
        <v>6.648</v>
      </c>
      <c r="F186" s="11">
        <v>-13.887</v>
      </c>
      <c r="G186" s="82">
        <v>-49.039</v>
      </c>
      <c r="H186" s="12"/>
      <c r="I186" s="12"/>
      <c r="J186" s="12"/>
      <c r="K186" s="12"/>
      <c r="L186" s="12"/>
      <c r="M186" s="41"/>
    </row>
    <row r="187" spans="2:13" ht="15">
      <c r="B187" s="85" t="s">
        <v>130</v>
      </c>
      <c r="C187" s="86"/>
      <c r="D187" s="86"/>
      <c r="E187" s="87">
        <f>SUM(E177:E186)</f>
        <v>-266.30899999999997</v>
      </c>
      <c r="F187" s="87">
        <f>SUM(F177:F186)</f>
        <v>-333.5589999999999</v>
      </c>
      <c r="G187" s="87">
        <f>SUM(G177:G186)</f>
        <v>-298.93600000000004</v>
      </c>
      <c r="H187" s="87"/>
      <c r="I187" s="87"/>
      <c r="J187" s="87"/>
      <c r="K187" s="87"/>
      <c r="L187" s="87"/>
      <c r="M187" s="41"/>
    </row>
    <row r="188" spans="2:13" ht="15">
      <c r="B188" s="1"/>
      <c r="C188" s="13"/>
      <c r="D188" s="13"/>
      <c r="E188" s="13"/>
      <c r="F188" s="13"/>
      <c r="G188" s="14"/>
      <c r="H188" s="13"/>
      <c r="I188" s="13"/>
      <c r="J188" s="13"/>
      <c r="K188" s="13"/>
      <c r="L188" s="13"/>
      <c r="M188" s="41"/>
    </row>
    <row r="189" spans="2:13" ht="15">
      <c r="B189" s="2" t="s">
        <v>131</v>
      </c>
      <c r="C189" s="13"/>
      <c r="D189" s="13"/>
      <c r="E189" s="81"/>
      <c r="F189" s="13"/>
      <c r="G189" s="14"/>
      <c r="H189" s="13"/>
      <c r="I189" s="13"/>
      <c r="J189" s="13"/>
      <c r="K189" s="13"/>
      <c r="L189" s="13"/>
      <c r="M189" s="41"/>
    </row>
    <row r="190" spans="2:13" ht="15">
      <c r="B190" s="84" t="s">
        <v>132</v>
      </c>
      <c r="C190" s="13"/>
      <c r="D190" s="13"/>
      <c r="E190" s="11">
        <v>7.433</v>
      </c>
      <c r="F190" s="11">
        <v>108.86</v>
      </c>
      <c r="G190" s="82">
        <v>381.365</v>
      </c>
      <c r="H190" s="11"/>
      <c r="I190" s="12"/>
      <c r="J190" s="12"/>
      <c r="K190" s="12"/>
      <c r="L190" s="12"/>
      <c r="M190" s="41"/>
    </row>
    <row r="191" spans="2:13" ht="15">
      <c r="B191" s="84" t="s">
        <v>133</v>
      </c>
      <c r="C191" s="13"/>
      <c r="D191" s="13"/>
      <c r="E191" s="11">
        <v>-42.159</v>
      </c>
      <c r="F191" s="11">
        <v>0</v>
      </c>
      <c r="G191" s="82">
        <v>0</v>
      </c>
      <c r="H191" s="11"/>
      <c r="I191" s="12"/>
      <c r="J191" s="12"/>
      <c r="K191" s="12"/>
      <c r="L191" s="12"/>
      <c r="M191" s="41"/>
    </row>
    <row r="192" spans="2:13" ht="15">
      <c r="B192" s="84" t="s">
        <v>134</v>
      </c>
      <c r="C192" s="13"/>
      <c r="D192" s="13"/>
      <c r="E192" s="11">
        <v>-100</v>
      </c>
      <c r="F192" s="11">
        <v>0</v>
      </c>
      <c r="G192" s="82">
        <v>0</v>
      </c>
      <c r="H192" s="11"/>
      <c r="I192" s="12"/>
      <c r="J192" s="12"/>
      <c r="K192" s="12"/>
      <c r="L192" s="12"/>
      <c r="M192" s="41"/>
    </row>
    <row r="193" spans="2:13" ht="15">
      <c r="B193" s="84" t="s">
        <v>135</v>
      </c>
      <c r="C193" s="13"/>
      <c r="D193" s="13"/>
      <c r="E193" s="11">
        <v>-278.795</v>
      </c>
      <c r="F193" s="11">
        <v>-283.71</v>
      </c>
      <c r="G193" s="82">
        <v>-298.09</v>
      </c>
      <c r="H193" s="12"/>
      <c r="I193" s="12"/>
      <c r="J193" s="12"/>
      <c r="K193" s="12"/>
      <c r="L193" s="12"/>
      <c r="M193" s="41"/>
    </row>
    <row r="194" spans="2:13" ht="15">
      <c r="B194" s="84" t="s">
        <v>136</v>
      </c>
      <c r="C194" s="13"/>
      <c r="D194" s="13"/>
      <c r="E194" s="11">
        <v>-9.491</v>
      </c>
      <c r="F194" s="11">
        <v>-12.523</v>
      </c>
      <c r="G194" s="82">
        <v>-6.524</v>
      </c>
      <c r="H194" s="12"/>
      <c r="I194" s="12"/>
      <c r="J194" s="12"/>
      <c r="K194" s="12"/>
      <c r="L194" s="12"/>
      <c r="M194" s="41"/>
    </row>
    <row r="195" spans="2:13" ht="15">
      <c r="B195" s="84" t="s">
        <v>137</v>
      </c>
      <c r="C195" s="13"/>
      <c r="D195" s="13"/>
      <c r="E195" s="11">
        <v>-1.756</v>
      </c>
      <c r="F195" s="11">
        <v>-0.202</v>
      </c>
      <c r="G195" s="82">
        <v>0</v>
      </c>
      <c r="H195" s="11"/>
      <c r="I195" s="12"/>
      <c r="J195" s="12"/>
      <c r="K195" s="12"/>
      <c r="L195" s="12"/>
      <c r="M195" s="41"/>
    </row>
    <row r="196" spans="2:13" ht="15">
      <c r="B196" s="4" t="s">
        <v>138</v>
      </c>
      <c r="C196" s="13"/>
      <c r="D196" s="13"/>
      <c r="E196" s="11">
        <v>0</v>
      </c>
      <c r="F196" s="11">
        <v>0</v>
      </c>
      <c r="G196" s="82">
        <v>0</v>
      </c>
      <c r="H196" s="11"/>
      <c r="I196" s="81"/>
      <c r="J196" s="81"/>
      <c r="K196" s="81"/>
      <c r="L196" s="81"/>
      <c r="M196" s="41"/>
    </row>
    <row r="197" spans="2:13" ht="15">
      <c r="B197" s="84" t="s">
        <v>139</v>
      </c>
      <c r="C197" s="13"/>
      <c r="D197" s="13"/>
      <c r="E197" s="11">
        <v>-0.216</v>
      </c>
      <c r="F197" s="11">
        <v>-0.057</v>
      </c>
      <c r="G197" s="82">
        <v>-0.061</v>
      </c>
      <c r="H197" s="12"/>
      <c r="I197" s="12"/>
      <c r="J197" s="12"/>
      <c r="K197" s="12"/>
      <c r="L197" s="12"/>
      <c r="M197" s="41"/>
    </row>
    <row r="198" spans="2:13" ht="15">
      <c r="B198" s="64" t="s">
        <v>140</v>
      </c>
      <c r="C198" s="62"/>
      <c r="D198" s="62"/>
      <c r="E198" s="65">
        <v>-0.181</v>
      </c>
      <c r="F198" s="65">
        <v>0</v>
      </c>
      <c r="G198" s="66">
        <v>-0.222</v>
      </c>
      <c r="H198" s="12"/>
      <c r="I198" s="12"/>
      <c r="J198" s="12"/>
      <c r="K198" s="12"/>
      <c r="L198" s="12"/>
      <c r="M198" s="41"/>
    </row>
    <row r="199" spans="2:13" ht="15">
      <c r="B199" s="85" t="s">
        <v>141</v>
      </c>
      <c r="C199" s="86"/>
      <c r="D199" s="86"/>
      <c r="E199" s="87">
        <f>SUM(E190:E198)</f>
        <v>-425.16499999999996</v>
      </c>
      <c r="F199" s="87">
        <f>SUM(F190:F198)</f>
        <v>-187.63199999999995</v>
      </c>
      <c r="G199" s="87">
        <f>SUM(G190:G198)</f>
        <v>76.46800000000003</v>
      </c>
      <c r="H199" s="87"/>
      <c r="I199" s="87"/>
      <c r="J199" s="87"/>
      <c r="K199" s="87"/>
      <c r="L199" s="87"/>
      <c r="M199" s="41"/>
    </row>
    <row r="200" spans="2:13" ht="15">
      <c r="B200" s="2"/>
      <c r="C200" s="13"/>
      <c r="D200" s="13"/>
      <c r="E200" s="79"/>
      <c r="F200" s="79"/>
      <c r="G200" s="79"/>
      <c r="H200" s="79"/>
      <c r="I200" s="79"/>
      <c r="J200" s="79"/>
      <c r="K200" s="79"/>
      <c r="L200" s="79"/>
      <c r="M200" s="41"/>
    </row>
    <row r="201" spans="2:13" ht="15">
      <c r="B201" s="2" t="s">
        <v>142</v>
      </c>
      <c r="C201" s="13"/>
      <c r="D201" s="13"/>
      <c r="E201" s="79"/>
      <c r="F201" s="79"/>
      <c r="G201" s="79"/>
      <c r="H201" s="79"/>
      <c r="I201" s="79"/>
      <c r="J201" s="79"/>
      <c r="K201" s="79"/>
      <c r="L201" s="79"/>
      <c r="M201" s="41"/>
    </row>
    <row r="202" spans="2:13" ht="15">
      <c r="B202" s="84" t="s">
        <v>143</v>
      </c>
      <c r="C202" s="13"/>
      <c r="D202" s="13"/>
      <c r="E202" s="11">
        <v>-390.5</v>
      </c>
      <c r="F202" s="11">
        <v>-124</v>
      </c>
      <c r="G202" s="82">
        <v>0</v>
      </c>
      <c r="H202" s="12"/>
      <c r="I202" s="12"/>
      <c r="J202" s="12"/>
      <c r="K202" s="12"/>
      <c r="L202" s="12"/>
      <c r="M202" s="41"/>
    </row>
    <row r="203" spans="2:13" ht="15">
      <c r="B203" s="84" t="s">
        <v>144</v>
      </c>
      <c r="C203" s="13"/>
      <c r="D203" s="13"/>
      <c r="E203" s="11">
        <v>697.046</v>
      </c>
      <c r="F203" s="11">
        <v>741.14</v>
      </c>
      <c r="G203" s="82">
        <v>0</v>
      </c>
      <c r="H203" s="11"/>
      <c r="I203" s="12"/>
      <c r="J203" s="12"/>
      <c r="K203" s="12"/>
      <c r="L203" s="12"/>
      <c r="M203" s="41"/>
    </row>
    <row r="204" spans="2:13" ht="15">
      <c r="B204" s="84" t="s">
        <v>145</v>
      </c>
      <c r="C204" s="13"/>
      <c r="D204" s="13"/>
      <c r="E204" s="11">
        <v>-67.442</v>
      </c>
      <c r="F204" s="11">
        <v>-65.229</v>
      </c>
      <c r="G204" s="82">
        <v>-69.327</v>
      </c>
      <c r="H204" s="12"/>
      <c r="I204" s="12"/>
      <c r="J204" s="12"/>
      <c r="K204" s="12"/>
      <c r="L204" s="12"/>
      <c r="M204" s="41"/>
    </row>
    <row r="205" spans="2:13" ht="15">
      <c r="B205" s="84" t="s">
        <v>146</v>
      </c>
      <c r="C205" s="13"/>
      <c r="D205" s="13"/>
      <c r="E205" s="11">
        <v>330</v>
      </c>
      <c r="F205" s="11">
        <v>500</v>
      </c>
      <c r="G205" s="82">
        <v>250</v>
      </c>
      <c r="H205" s="11"/>
      <c r="I205" s="12"/>
      <c r="J205" s="12"/>
      <c r="K205" s="12"/>
      <c r="L205" s="12"/>
      <c r="M205" s="41"/>
    </row>
    <row r="206" spans="2:13" ht="15">
      <c r="B206" s="84" t="s">
        <v>147</v>
      </c>
      <c r="C206" s="13"/>
      <c r="D206" s="13"/>
      <c r="E206" s="11">
        <v>-219.05</v>
      </c>
      <c r="F206" s="11">
        <v>-868.564</v>
      </c>
      <c r="G206" s="82">
        <v>-89.576</v>
      </c>
      <c r="H206" s="12"/>
      <c r="I206" s="12"/>
      <c r="J206" s="12"/>
      <c r="K206" s="12"/>
      <c r="L206" s="12"/>
      <c r="M206" s="41"/>
    </row>
    <row r="207" spans="2:13" ht="15">
      <c r="B207" s="85" t="s">
        <v>148</v>
      </c>
      <c r="C207" s="86"/>
      <c r="D207" s="86"/>
      <c r="E207" s="87">
        <f>SUM(E202:E206)</f>
        <v>350.05400000000003</v>
      </c>
      <c r="F207" s="87">
        <f>SUM(F202:F206)</f>
        <v>183.3470000000001</v>
      </c>
      <c r="G207" s="87">
        <f>SUM(G202:G206)</f>
        <v>91.09700000000001</v>
      </c>
      <c r="H207" s="87"/>
      <c r="I207" s="87"/>
      <c r="J207" s="87"/>
      <c r="K207" s="87"/>
      <c r="L207" s="87"/>
      <c r="M207" s="41"/>
    </row>
    <row r="208" spans="2:13" ht="15">
      <c r="B208" s="2"/>
      <c r="C208" s="13"/>
      <c r="D208" s="13"/>
      <c r="E208" s="79"/>
      <c r="F208" s="79"/>
      <c r="G208" s="79"/>
      <c r="H208" s="79"/>
      <c r="I208" s="79"/>
      <c r="J208" s="79"/>
      <c r="K208" s="79"/>
      <c r="L208" s="79"/>
      <c r="M208" s="41"/>
    </row>
    <row r="209" spans="2:13" ht="15">
      <c r="B209" s="10" t="s">
        <v>149</v>
      </c>
      <c r="C209" s="13"/>
      <c r="D209" s="13"/>
      <c r="E209" s="11">
        <v>0</v>
      </c>
      <c r="F209" s="11">
        <v>0</v>
      </c>
      <c r="G209" s="82">
        <v>0</v>
      </c>
      <c r="H209" s="11"/>
      <c r="I209" s="81"/>
      <c r="J209" s="81"/>
      <c r="K209" s="81"/>
      <c r="L209" s="81"/>
      <c r="M209" s="41"/>
    </row>
    <row r="210" spans="2:13" ht="15">
      <c r="B210" s="2"/>
      <c r="C210" s="13"/>
      <c r="D210" s="13"/>
      <c r="E210" s="79"/>
      <c r="F210" s="79"/>
      <c r="G210" s="79"/>
      <c r="H210" s="79"/>
      <c r="I210" s="79"/>
      <c r="J210" s="79"/>
      <c r="K210" s="79"/>
      <c r="L210" s="79"/>
      <c r="M210" s="41"/>
    </row>
    <row r="211" spans="2:13" ht="15">
      <c r="B211" s="2" t="s">
        <v>150</v>
      </c>
      <c r="C211" s="13"/>
      <c r="D211" s="13"/>
      <c r="E211" s="83">
        <f>E209+E207+E199+E187+E174</f>
        <v>44.664000000000044</v>
      </c>
      <c r="F211" s="83">
        <f>F209+F207+F199+F187+F174</f>
        <v>40.75600000000031</v>
      </c>
      <c r="G211" s="83">
        <f>G209+G207+G199+G187+G174</f>
        <v>200.735</v>
      </c>
      <c r="H211" s="83"/>
      <c r="I211" s="83"/>
      <c r="J211" s="83"/>
      <c r="K211" s="83"/>
      <c r="L211" s="83"/>
      <c r="M211" s="41"/>
    </row>
    <row r="212" spans="2:13" ht="15">
      <c r="B212" s="10" t="s">
        <v>151</v>
      </c>
      <c r="C212" s="13"/>
      <c r="D212" s="13"/>
      <c r="E212" s="11">
        <v>20.271</v>
      </c>
      <c r="F212" s="81">
        <f>E213</f>
        <v>64.93500000000004</v>
      </c>
      <c r="G212" s="79">
        <f>F213</f>
        <v>105.69100000000036</v>
      </c>
      <c r="H212" s="81"/>
      <c r="I212" s="81"/>
      <c r="J212" s="81"/>
      <c r="K212" s="81"/>
      <c r="L212" s="81"/>
      <c r="M212" s="41"/>
    </row>
    <row r="213" spans="2:13" ht="15">
      <c r="B213" s="3" t="s">
        <v>152</v>
      </c>
      <c r="C213" s="42"/>
      <c r="D213" s="42"/>
      <c r="E213" s="109">
        <f>SUM(E211:E212)</f>
        <v>64.93500000000004</v>
      </c>
      <c r="F213" s="109">
        <f>SUM(F211:F212)</f>
        <v>105.69100000000036</v>
      </c>
      <c r="G213" s="109">
        <f>SUM(G211:G212)</f>
        <v>306.4260000000004</v>
      </c>
      <c r="H213" s="109"/>
      <c r="I213" s="109"/>
      <c r="J213" s="109"/>
      <c r="K213" s="109"/>
      <c r="L213" s="109"/>
      <c r="M213" s="97"/>
    </row>
    <row r="215" spans="2:13" ht="15">
      <c r="B215" s="22" t="str">
        <f>Company_Name&amp;" - Balance Sheet Projections"</f>
        <v>AvalonBay Communities, Inc. - Balance Sheet Projections</v>
      </c>
      <c r="C215" s="30"/>
      <c r="D215" s="30"/>
      <c r="E215" s="31"/>
      <c r="F215" s="31"/>
      <c r="G215" s="31"/>
      <c r="H215" s="31"/>
      <c r="I215" s="31"/>
      <c r="J215" s="31"/>
      <c r="K215" s="31"/>
      <c r="L215" s="31"/>
      <c r="M215" s="32"/>
    </row>
    <row r="216" spans="2:13" ht="15">
      <c r="B216" s="1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7"/>
    </row>
    <row r="217" spans="2:13" ht="15">
      <c r="B217" s="10"/>
      <c r="C217" s="26"/>
      <c r="D217" s="26"/>
      <c r="E217" s="55"/>
      <c r="F217" s="56"/>
      <c r="G217" s="56"/>
      <c r="H217" s="55"/>
      <c r="I217" s="55"/>
      <c r="J217" s="55"/>
      <c r="K217" s="55"/>
      <c r="L217" s="55"/>
      <c r="M217" s="27"/>
    </row>
    <row r="218" spans="2:13" ht="15">
      <c r="B218" s="57"/>
      <c r="C218" s="28"/>
      <c r="D218" s="28"/>
      <c r="E218" s="58"/>
      <c r="F218" s="58"/>
      <c r="G218" s="59"/>
      <c r="H218" s="58"/>
      <c r="I218" s="58"/>
      <c r="J218" s="58"/>
      <c r="K218" s="58"/>
      <c r="L218" s="58"/>
      <c r="M218" s="27"/>
    </row>
    <row r="219" spans="2:13" ht="15">
      <c r="B219" s="112"/>
      <c r="C219" s="26"/>
      <c r="D219" s="26"/>
      <c r="E219" s="130"/>
      <c r="F219" s="130"/>
      <c r="G219" s="131"/>
      <c r="H219" s="130"/>
      <c r="I219" s="130"/>
      <c r="J219" s="130"/>
      <c r="K219" s="130"/>
      <c r="L219" s="130"/>
      <c r="M219" s="27"/>
    </row>
    <row r="220" spans="2:13" ht="15">
      <c r="B220" s="60"/>
      <c r="C220" s="26"/>
      <c r="D220" s="26"/>
      <c r="E220" s="130"/>
      <c r="F220" s="130"/>
      <c r="G220" s="131"/>
      <c r="H220" s="130"/>
      <c r="I220" s="130"/>
      <c r="J220" s="130"/>
      <c r="K220" s="130"/>
      <c r="L220" s="130"/>
      <c r="M220" s="27"/>
    </row>
    <row r="221" spans="2:13" ht="15">
      <c r="B221" s="84"/>
      <c r="E221" s="127"/>
      <c r="F221" s="127"/>
      <c r="G221" s="128"/>
      <c r="H221" s="127"/>
      <c r="I221" s="127"/>
      <c r="J221" s="127"/>
      <c r="K221" s="127"/>
      <c r="L221" s="127"/>
      <c r="M221" s="27"/>
    </row>
    <row r="222" spans="2:13" ht="15">
      <c r="B222" s="84"/>
      <c r="C222" s="13"/>
      <c r="D222" s="13"/>
      <c r="E222" s="135"/>
      <c r="F222" s="135"/>
      <c r="G222" s="136"/>
      <c r="H222" s="135"/>
      <c r="I222" s="135"/>
      <c r="J222" s="135"/>
      <c r="K222" s="135"/>
      <c r="L222" s="135"/>
      <c r="M222" s="41"/>
    </row>
    <row r="223" spans="2:13" ht="15">
      <c r="B223" s="84"/>
      <c r="C223" s="13"/>
      <c r="D223" s="13"/>
      <c r="E223" s="127"/>
      <c r="F223" s="127"/>
      <c r="G223" s="128"/>
      <c r="H223" s="127"/>
      <c r="I223" s="127"/>
      <c r="J223" s="127"/>
      <c r="K223" s="127"/>
      <c r="L223" s="127"/>
      <c r="M223" s="41"/>
    </row>
    <row r="224" spans="2:13" ht="15">
      <c r="B224" s="84"/>
      <c r="C224" s="13"/>
      <c r="D224" s="13"/>
      <c r="E224" s="127"/>
      <c r="F224" s="127"/>
      <c r="G224" s="128"/>
      <c r="H224" s="127"/>
      <c r="I224" s="127"/>
      <c r="J224" s="127"/>
      <c r="K224" s="127"/>
      <c r="L224" s="127"/>
      <c r="M224" s="41"/>
    </row>
    <row r="225" spans="2:13" ht="15">
      <c r="B225" s="1"/>
      <c r="C225" s="13"/>
      <c r="D225" s="13"/>
      <c r="E225" s="135"/>
      <c r="F225" s="135"/>
      <c r="G225" s="136"/>
      <c r="H225" s="135"/>
      <c r="I225" s="135"/>
      <c r="J225" s="135"/>
      <c r="K225" s="135"/>
      <c r="L225" s="135"/>
      <c r="M225" s="41"/>
    </row>
    <row r="226" spans="2:13" ht="15">
      <c r="B226" s="2"/>
      <c r="C226" s="13"/>
      <c r="D226" s="13"/>
      <c r="H226" s="135"/>
      <c r="I226" s="135"/>
      <c r="J226" s="135"/>
      <c r="K226" s="135"/>
      <c r="L226" s="135"/>
      <c r="M226" s="41"/>
    </row>
    <row r="227" spans="2:13" ht="15">
      <c r="B227" s="84"/>
      <c r="C227" s="13"/>
      <c r="D227" s="13"/>
      <c r="E227" s="127"/>
      <c r="F227" s="127"/>
      <c r="G227" s="128"/>
      <c r="H227" s="221"/>
      <c r="I227" s="127"/>
      <c r="J227" s="127"/>
      <c r="K227" s="127"/>
      <c r="L227" s="127"/>
      <c r="M227" s="41"/>
    </row>
    <row r="228" spans="2:13" ht="15">
      <c r="B228" s="84"/>
      <c r="C228" s="62"/>
      <c r="D228" s="62"/>
      <c r="E228" s="127"/>
      <c r="F228" s="127"/>
      <c r="G228" s="128"/>
      <c r="H228" s="127"/>
      <c r="I228" s="127"/>
      <c r="J228" s="127"/>
      <c r="K228" s="127"/>
      <c r="L228" s="127"/>
      <c r="M228" s="41"/>
    </row>
    <row r="229" spans="2:13" ht="15">
      <c r="B229" s="84"/>
      <c r="C229" s="62"/>
      <c r="D229" s="62"/>
      <c r="E229" s="127"/>
      <c r="F229" s="127"/>
      <c r="G229" s="128"/>
      <c r="H229" s="127"/>
      <c r="I229" s="127"/>
      <c r="J229" s="127"/>
      <c r="K229" s="127"/>
      <c r="L229" s="127"/>
      <c r="M229" s="41"/>
    </row>
    <row r="230" spans="2:13" ht="15">
      <c r="B230" s="117"/>
      <c r="C230" s="137"/>
      <c r="D230" s="137"/>
      <c r="E230" s="133"/>
      <c r="F230" s="133"/>
      <c r="G230" s="134"/>
      <c r="H230" s="133"/>
      <c r="I230" s="133"/>
      <c r="J230" s="133"/>
      <c r="K230" s="133"/>
      <c r="L230" s="133"/>
      <c r="M230" s="97"/>
    </row>
    <row r="232" spans="2:13" ht="15">
      <c r="B232" s="22" t="str">
        <f>Company_Name&amp;" - Stock Repurchases / Issuances"</f>
        <v>AvalonBay Communities, Inc. - Stock Repurchases / Issuances</v>
      </c>
      <c r="C232" s="30"/>
      <c r="D232" s="30"/>
      <c r="E232" s="31"/>
      <c r="F232" s="31"/>
      <c r="G232" s="31"/>
      <c r="H232" s="31"/>
      <c r="I232" s="31"/>
      <c r="J232" s="31"/>
      <c r="K232" s="31"/>
      <c r="L232" s="31"/>
      <c r="M232" s="32"/>
    </row>
    <row r="233" spans="2:13" ht="15">
      <c r="B233" s="1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7"/>
    </row>
    <row r="234" spans="2:13" ht="15">
      <c r="B234" s="10"/>
      <c r="C234" s="26"/>
      <c r="D234" s="26"/>
      <c r="E234" s="55"/>
      <c r="F234" s="56"/>
      <c r="G234" s="56"/>
      <c r="H234" s="55"/>
      <c r="I234" s="55"/>
      <c r="J234" s="55"/>
      <c r="K234" s="55"/>
      <c r="L234" s="55"/>
      <c r="M234" s="27"/>
    </row>
    <row r="235" spans="2:13" ht="15">
      <c r="B235" s="57"/>
      <c r="C235" s="28"/>
      <c r="D235" s="28"/>
      <c r="E235" s="58"/>
      <c r="F235" s="58"/>
      <c r="G235" s="59"/>
      <c r="H235" s="58"/>
      <c r="I235" s="58"/>
      <c r="J235" s="58"/>
      <c r="K235" s="58"/>
      <c r="L235" s="58"/>
      <c r="M235" s="27"/>
    </row>
    <row r="236" spans="2:13" ht="15">
      <c r="B236" s="1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41"/>
    </row>
    <row r="237" spans="2:13" ht="15">
      <c r="B237" s="2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41"/>
    </row>
    <row r="238" spans="2:13" ht="15">
      <c r="B238" s="84"/>
      <c r="C238" s="13"/>
      <c r="D238" s="13"/>
      <c r="E238" s="81"/>
      <c r="F238" s="81"/>
      <c r="G238" s="79"/>
      <c r="H238" s="81"/>
      <c r="I238" s="81"/>
      <c r="J238" s="81"/>
      <c r="K238" s="81"/>
      <c r="L238" s="81"/>
      <c r="M238" s="41"/>
    </row>
    <row r="239" spans="2:13" ht="15">
      <c r="B239" s="84"/>
      <c r="C239" s="13"/>
      <c r="D239" s="13"/>
      <c r="E239" s="81"/>
      <c r="F239" s="81"/>
      <c r="G239" s="79"/>
      <c r="H239" s="81"/>
      <c r="I239" s="81"/>
      <c r="J239" s="81"/>
      <c r="K239" s="81"/>
      <c r="L239" s="81"/>
      <c r="M239" s="41"/>
    </row>
    <row r="240" spans="2:13" ht="15">
      <c r="B240" s="84"/>
      <c r="C240" s="13"/>
      <c r="D240" s="13"/>
      <c r="E240" s="81"/>
      <c r="F240" s="81"/>
      <c r="G240" s="79"/>
      <c r="H240" s="138"/>
      <c r="I240" s="138"/>
      <c r="J240" s="138"/>
      <c r="K240" s="138"/>
      <c r="L240" s="138"/>
      <c r="M240" s="41"/>
    </row>
    <row r="241" spans="2:13" ht="15">
      <c r="B241" s="4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41"/>
    </row>
    <row r="242" spans="2:13" ht="15">
      <c r="B242" s="4"/>
      <c r="C242" s="13"/>
      <c r="D242" s="13"/>
      <c r="E242" s="13"/>
      <c r="F242" s="13"/>
      <c r="G242" s="13"/>
      <c r="H242" s="92"/>
      <c r="I242" s="92"/>
      <c r="J242" s="92"/>
      <c r="K242" s="92"/>
      <c r="L242" s="92"/>
      <c r="M242" s="41"/>
    </row>
    <row r="243" spans="2:13" ht="15">
      <c r="B243" s="4"/>
      <c r="C243" s="13"/>
      <c r="D243" s="13"/>
      <c r="E243" s="13"/>
      <c r="F243" s="13"/>
      <c r="G243" s="13"/>
      <c r="H243" s="92"/>
      <c r="I243" s="92"/>
      <c r="J243" s="92"/>
      <c r="K243" s="92"/>
      <c r="L243" s="92"/>
      <c r="M243" s="41"/>
    </row>
    <row r="244" spans="2:13" ht="15">
      <c r="B244" s="139"/>
      <c r="C244" s="86"/>
      <c r="D244" s="86"/>
      <c r="E244" s="86"/>
      <c r="F244" s="86"/>
      <c r="G244" s="86"/>
      <c r="H244" s="140"/>
      <c r="I244" s="140"/>
      <c r="J244" s="140"/>
      <c r="K244" s="140"/>
      <c r="L244" s="140"/>
      <c r="M244" s="41"/>
    </row>
    <row r="245" spans="2:13" ht="15">
      <c r="B245" s="4"/>
      <c r="C245" s="13"/>
      <c r="D245" s="13"/>
      <c r="E245" s="92"/>
      <c r="F245" s="92"/>
      <c r="G245" s="92"/>
      <c r="H245" s="13"/>
      <c r="I245" s="13"/>
      <c r="J245" s="13"/>
      <c r="K245" s="13"/>
      <c r="L245" s="13"/>
      <c r="M245" s="41"/>
    </row>
    <row r="246" spans="2:13" ht="15">
      <c r="B246" s="1"/>
      <c r="C246" s="13"/>
      <c r="D246" s="13"/>
      <c r="E246" s="92"/>
      <c r="F246" s="92"/>
      <c r="G246" s="141"/>
      <c r="H246" s="92"/>
      <c r="I246" s="92"/>
      <c r="J246" s="92"/>
      <c r="K246" s="92"/>
      <c r="L246" s="92"/>
      <c r="M246" s="41"/>
    </row>
    <row r="247" spans="2:13" ht="15">
      <c r="B247" s="93"/>
      <c r="C247" s="42"/>
      <c r="D247" s="42"/>
      <c r="E247" s="142"/>
      <c r="F247" s="142"/>
      <c r="G247" s="143"/>
      <c r="H247" s="142"/>
      <c r="I247" s="142"/>
      <c r="J247" s="142"/>
      <c r="K247" s="142"/>
      <c r="L247" s="142"/>
      <c r="M247" s="97"/>
    </row>
    <row r="248" spans="2:13" ht="15">
      <c r="B248" s="13"/>
      <c r="C248" s="13"/>
      <c r="D248" s="13"/>
      <c r="E248" s="92"/>
      <c r="F248" s="92"/>
      <c r="G248" s="141"/>
      <c r="H248" s="92"/>
      <c r="I248" s="92"/>
      <c r="J248" s="92"/>
      <c r="K248" s="92"/>
      <c r="L248" s="92"/>
      <c r="M248" s="13"/>
    </row>
    <row r="249" spans="2:14" ht="15">
      <c r="B249" s="22" t="str">
        <f>Company_Name&amp;" - Debt Schedules"</f>
        <v>AvalonBay Communities, Inc. - Debt Schedules</v>
      </c>
      <c r="C249" s="30"/>
      <c r="D249" s="30"/>
      <c r="E249" s="30"/>
      <c r="F249" s="30"/>
      <c r="G249" s="31"/>
      <c r="H249" s="31"/>
      <c r="I249" s="31"/>
      <c r="J249" s="31"/>
      <c r="K249" s="31"/>
      <c r="L249" s="31"/>
      <c r="M249" s="32"/>
      <c r="N249" s="219"/>
    </row>
    <row r="250" spans="2:14" ht="15">
      <c r="B250" s="1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7"/>
      <c r="N250" s="10"/>
    </row>
    <row r="251" spans="2:14" ht="15">
      <c r="B251" s="10"/>
      <c r="C251" s="26"/>
      <c r="D251" s="26"/>
      <c r="E251" s="55"/>
      <c r="F251" s="55"/>
      <c r="G251" s="55"/>
      <c r="H251" s="55"/>
      <c r="I251" s="55"/>
      <c r="J251" s="55"/>
      <c r="K251" s="55"/>
      <c r="L251" s="55"/>
      <c r="M251" s="41"/>
      <c r="N251" s="1"/>
    </row>
    <row r="252" spans="2:14" ht="15">
      <c r="B252" s="57"/>
      <c r="C252" s="28"/>
      <c r="D252" s="28"/>
      <c r="E252" s="121"/>
      <c r="F252" s="121"/>
      <c r="G252" s="59"/>
      <c r="H252" s="58"/>
      <c r="I252" s="58"/>
      <c r="J252" s="58"/>
      <c r="K252" s="58"/>
      <c r="L252" s="58"/>
      <c r="M252" s="41"/>
      <c r="N252" s="1"/>
    </row>
    <row r="253" spans="2:14" ht="15">
      <c r="B253" s="1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41"/>
      <c r="N253" s="1"/>
    </row>
    <row r="254" spans="2:14" ht="15">
      <c r="B254" s="1"/>
      <c r="C254" s="13"/>
      <c r="D254" s="13"/>
      <c r="E254" s="11"/>
      <c r="G254" s="13"/>
      <c r="H254" s="13"/>
      <c r="I254" s="13"/>
      <c r="J254" s="13"/>
      <c r="K254" s="13"/>
      <c r="L254" s="13"/>
      <c r="M254" s="41"/>
      <c r="N254" s="1"/>
    </row>
    <row r="255" spans="2:14" ht="15">
      <c r="B255" s="1"/>
      <c r="C255" s="13"/>
      <c r="D255" s="13"/>
      <c r="E255" s="13"/>
      <c r="F255" s="13"/>
      <c r="G255" s="200"/>
      <c r="H255" s="192"/>
      <c r="I255" s="192"/>
      <c r="J255" s="192"/>
      <c r="K255" s="193"/>
      <c r="L255" s="193"/>
      <c r="M255" s="41"/>
      <c r="N255" s="1"/>
    </row>
    <row r="256" spans="2:14" ht="15">
      <c r="B256" s="1"/>
      <c r="C256" s="13"/>
      <c r="D256" s="13"/>
      <c r="E256" s="13"/>
      <c r="F256" s="13"/>
      <c r="G256" s="13"/>
      <c r="H256" s="192"/>
      <c r="I256" s="192"/>
      <c r="J256" s="192"/>
      <c r="K256" s="193"/>
      <c r="L256" s="193"/>
      <c r="M256" s="41"/>
      <c r="N256" s="1"/>
    </row>
    <row r="257" spans="2:14" ht="15">
      <c r="B257" s="1"/>
      <c r="C257" s="13"/>
      <c r="D257" s="13"/>
      <c r="E257" s="21"/>
      <c r="F257" s="21"/>
      <c r="G257" s="91"/>
      <c r="H257" s="129"/>
      <c r="I257" s="129"/>
      <c r="J257" s="129"/>
      <c r="K257" s="129"/>
      <c r="L257" s="129"/>
      <c r="M257" s="41"/>
      <c r="N257" s="1"/>
    </row>
    <row r="258" spans="2:14" ht="15">
      <c r="B258" s="1"/>
      <c r="C258" s="13"/>
      <c r="D258" s="13"/>
      <c r="E258" s="13"/>
      <c r="F258" s="13"/>
      <c r="G258" s="13"/>
      <c r="H258" s="194"/>
      <c r="I258" s="194"/>
      <c r="J258" s="194"/>
      <c r="K258" s="194"/>
      <c r="L258" s="194"/>
      <c r="M258" s="41"/>
      <c r="N258" s="1"/>
    </row>
    <row r="259" spans="2:14" ht="15">
      <c r="B259" s="1"/>
      <c r="C259" s="13"/>
      <c r="D259" s="13"/>
      <c r="E259" s="13"/>
      <c r="F259" s="13"/>
      <c r="G259" s="13"/>
      <c r="H259" s="192"/>
      <c r="I259" s="192"/>
      <c r="J259" s="192"/>
      <c r="K259" s="193"/>
      <c r="L259" s="193"/>
      <c r="M259" s="41"/>
      <c r="N259" s="1"/>
    </row>
    <row r="260" spans="2:14" ht="15">
      <c r="B260" s="2"/>
      <c r="C260" s="13"/>
      <c r="D260" s="13"/>
      <c r="E260" s="13"/>
      <c r="F260" s="13"/>
      <c r="G260" s="79"/>
      <c r="H260" s="192"/>
      <c r="I260" s="192"/>
      <c r="J260" s="192"/>
      <c r="K260" s="193"/>
      <c r="L260" s="193"/>
      <c r="M260" s="41"/>
      <c r="N260" s="1"/>
    </row>
    <row r="261" spans="2:14" ht="15">
      <c r="B261" s="84"/>
      <c r="C261" s="13"/>
      <c r="D261" s="13"/>
      <c r="E261" s="13"/>
      <c r="F261" s="13"/>
      <c r="G261" s="107"/>
      <c r="H261" s="101"/>
      <c r="I261" s="101"/>
      <c r="J261" s="101"/>
      <c r="K261" s="101"/>
      <c r="L261" s="101"/>
      <c r="M261" s="41"/>
      <c r="N261" s="1"/>
    </row>
    <row r="262" spans="2:14" ht="15">
      <c r="B262" s="84"/>
      <c r="C262" s="13"/>
      <c r="D262" s="13"/>
      <c r="E262" s="13"/>
      <c r="F262" s="13"/>
      <c r="G262" s="82"/>
      <c r="H262" s="12"/>
      <c r="I262" s="12"/>
      <c r="J262" s="12"/>
      <c r="K262" s="12"/>
      <c r="L262" s="12"/>
      <c r="M262" s="41"/>
      <c r="N262" s="1"/>
    </row>
    <row r="263" spans="2:14" ht="15">
      <c r="B263" s="84"/>
      <c r="C263" s="13"/>
      <c r="D263" s="13"/>
      <c r="E263" s="13"/>
      <c r="F263" s="13"/>
      <c r="G263" s="82"/>
      <c r="H263" s="12"/>
      <c r="I263" s="12"/>
      <c r="J263" s="12"/>
      <c r="K263" s="12"/>
      <c r="L263" s="12"/>
      <c r="M263" s="41"/>
      <c r="N263" s="1"/>
    </row>
    <row r="264" spans="2:14" ht="15">
      <c r="B264" s="84"/>
      <c r="C264" s="13"/>
      <c r="D264" s="13"/>
      <c r="E264" s="13"/>
      <c r="F264" s="13"/>
      <c r="G264" s="82"/>
      <c r="H264" s="12"/>
      <c r="I264" s="12"/>
      <c r="J264" s="12"/>
      <c r="K264" s="12"/>
      <c r="L264" s="12"/>
      <c r="M264" s="41"/>
      <c r="N264" s="1"/>
    </row>
    <row r="265" spans="2:14" ht="15">
      <c r="B265" s="84"/>
      <c r="C265" s="13"/>
      <c r="D265" s="13"/>
      <c r="E265" s="13"/>
      <c r="F265" s="13"/>
      <c r="G265" s="82"/>
      <c r="H265" s="12"/>
      <c r="I265" s="12"/>
      <c r="J265" s="12"/>
      <c r="K265" s="12"/>
      <c r="L265" s="12"/>
      <c r="M265" s="41"/>
      <c r="N265" s="1"/>
    </row>
    <row r="266" spans="2:14" ht="15">
      <c r="B266" s="84"/>
      <c r="C266" s="13"/>
      <c r="D266" s="13"/>
      <c r="E266" s="13"/>
      <c r="F266" s="13"/>
      <c r="G266" s="82"/>
      <c r="H266" s="12"/>
      <c r="I266" s="12"/>
      <c r="J266" s="12"/>
      <c r="K266" s="12"/>
      <c r="L266" s="12"/>
      <c r="M266" s="41"/>
      <c r="N266" s="1"/>
    </row>
    <row r="267" spans="2:14" ht="15">
      <c r="B267" s="85"/>
      <c r="C267" s="86"/>
      <c r="D267" s="86"/>
      <c r="E267" s="86"/>
      <c r="F267" s="86"/>
      <c r="G267" s="108"/>
      <c r="H267" s="108"/>
      <c r="I267" s="108"/>
      <c r="J267" s="108"/>
      <c r="K267" s="108"/>
      <c r="L267" s="108"/>
      <c r="M267" s="41"/>
      <c r="N267" s="1"/>
    </row>
    <row r="268" spans="2:14" ht="15">
      <c r="B268" s="1"/>
      <c r="C268" s="13"/>
      <c r="D268" s="13"/>
      <c r="E268" s="201"/>
      <c r="F268" s="13"/>
      <c r="G268" s="13"/>
      <c r="H268" s="13"/>
      <c r="I268" s="103"/>
      <c r="J268" s="192"/>
      <c r="K268" s="192"/>
      <c r="L268" s="192"/>
      <c r="M268" s="203"/>
      <c r="N268" s="211"/>
    </row>
    <row r="269" spans="2:14" ht="15">
      <c r="B269" s="1"/>
      <c r="C269" s="13"/>
      <c r="D269" s="13"/>
      <c r="E269" s="13"/>
      <c r="F269" s="16"/>
      <c r="G269" s="13"/>
      <c r="J269" s="13"/>
      <c r="K269" s="13"/>
      <c r="L269" s="13"/>
      <c r="M269" s="41"/>
      <c r="N269" s="1"/>
    </row>
    <row r="270" spans="2:14" ht="15">
      <c r="B270" s="2"/>
      <c r="C270" s="13"/>
      <c r="D270" s="13"/>
      <c r="E270" s="18"/>
      <c r="F270" s="18"/>
      <c r="J270" s="13"/>
      <c r="K270" s="13"/>
      <c r="L270" s="13"/>
      <c r="M270" s="41"/>
      <c r="N270" s="1"/>
    </row>
    <row r="271" spans="2:14" ht="15">
      <c r="B271" s="84"/>
      <c r="C271" s="13"/>
      <c r="D271" s="13"/>
      <c r="E271" s="192"/>
      <c r="H271" s="195"/>
      <c r="I271" s="195"/>
      <c r="J271" s="195"/>
      <c r="K271" s="195"/>
      <c r="L271" s="195"/>
      <c r="M271" s="204"/>
      <c r="N271" s="212"/>
    </row>
    <row r="272" spans="2:14" ht="15">
      <c r="B272" s="84"/>
      <c r="C272" s="13"/>
      <c r="D272" s="13"/>
      <c r="E272" s="192"/>
      <c r="H272" s="192"/>
      <c r="I272" s="192"/>
      <c r="J272" s="192"/>
      <c r="K272" s="192"/>
      <c r="L272" s="192"/>
      <c r="M272" s="204"/>
      <c r="N272" s="212"/>
    </row>
    <row r="273" spans="2:14" ht="15">
      <c r="B273" s="84"/>
      <c r="C273" s="13"/>
      <c r="D273" s="13"/>
      <c r="E273" s="192"/>
      <c r="H273" s="192"/>
      <c r="I273" s="192"/>
      <c r="J273" s="192"/>
      <c r="K273" s="192"/>
      <c r="L273" s="192"/>
      <c r="M273" s="204"/>
      <c r="N273" s="212"/>
    </row>
    <row r="274" spans="2:14" ht="15">
      <c r="B274" s="84"/>
      <c r="C274" s="13"/>
      <c r="D274" s="13"/>
      <c r="E274" s="13"/>
      <c r="F274" s="192"/>
      <c r="H274" s="195"/>
      <c r="I274" s="195"/>
      <c r="J274" s="195"/>
      <c r="K274" s="195"/>
      <c r="L274" s="195"/>
      <c r="M274" s="204"/>
      <c r="N274" s="212"/>
    </row>
    <row r="275" spans="2:14" ht="15">
      <c r="B275" s="84"/>
      <c r="C275" s="13"/>
      <c r="D275" s="13"/>
      <c r="E275" s="192"/>
      <c r="F275" s="192"/>
      <c r="H275" s="195"/>
      <c r="I275" s="195"/>
      <c r="J275" s="195"/>
      <c r="K275" s="195"/>
      <c r="L275" s="195"/>
      <c r="M275" s="204"/>
      <c r="N275" s="212"/>
    </row>
    <row r="276" spans="2:14" ht="15">
      <c r="B276" s="84"/>
      <c r="C276" s="13"/>
      <c r="D276" s="13"/>
      <c r="E276" s="202"/>
      <c r="F276" s="13"/>
      <c r="G276" s="13"/>
      <c r="H276" s="220"/>
      <c r="I276" s="220"/>
      <c r="J276" s="220"/>
      <c r="K276" s="220"/>
      <c r="L276" s="220"/>
      <c r="M276" s="205"/>
      <c r="N276" s="213"/>
    </row>
    <row r="277" spans="2:14" ht="15">
      <c r="B277" s="84"/>
      <c r="C277" s="13"/>
      <c r="D277" s="13"/>
      <c r="E277" s="13"/>
      <c r="F277" s="13"/>
      <c r="G277" s="13"/>
      <c r="H277" s="193"/>
      <c r="I277" s="13"/>
      <c r="J277" s="196"/>
      <c r="K277" s="196"/>
      <c r="L277" s="196"/>
      <c r="M277" s="206"/>
      <c r="N277" s="214"/>
    </row>
    <row r="278" spans="2:14" ht="15">
      <c r="B278" s="2"/>
      <c r="C278" s="13"/>
      <c r="D278" s="13"/>
      <c r="E278" s="13"/>
      <c r="F278" s="13"/>
      <c r="G278" s="13"/>
      <c r="H278" s="193"/>
      <c r="I278" s="13"/>
      <c r="J278" s="196"/>
      <c r="K278" s="196"/>
      <c r="L278" s="196"/>
      <c r="M278" s="206"/>
      <c r="N278" s="214"/>
    </row>
    <row r="279" spans="2:14" ht="15">
      <c r="B279" s="84"/>
      <c r="C279" s="13"/>
      <c r="D279" s="13"/>
      <c r="E279" s="13"/>
      <c r="F279" s="13"/>
      <c r="G279" s="13"/>
      <c r="H279" s="12"/>
      <c r="I279" s="12"/>
      <c r="J279" s="12"/>
      <c r="K279" s="12"/>
      <c r="L279" s="12"/>
      <c r="M279" s="207"/>
      <c r="N279" s="215"/>
    </row>
    <row r="280" spans="2:14" ht="15">
      <c r="B280" s="84"/>
      <c r="C280" s="13"/>
      <c r="D280" s="13"/>
      <c r="E280" s="13"/>
      <c r="F280" s="13"/>
      <c r="G280" s="13"/>
      <c r="H280" s="12"/>
      <c r="I280" s="12"/>
      <c r="J280" s="12"/>
      <c r="K280" s="12"/>
      <c r="L280" s="12"/>
      <c r="M280" s="208"/>
      <c r="N280" s="216"/>
    </row>
    <row r="281" spans="2:14" ht="15">
      <c r="B281" s="84"/>
      <c r="C281" s="13"/>
      <c r="D281" s="13"/>
      <c r="E281" s="13"/>
      <c r="F281" s="13"/>
      <c r="G281" s="13"/>
      <c r="H281" s="12"/>
      <c r="I281" s="12"/>
      <c r="J281" s="12"/>
      <c r="K281" s="12"/>
      <c r="L281" s="12"/>
      <c r="M281" s="208"/>
      <c r="N281" s="216"/>
    </row>
    <row r="282" spans="2:14" ht="15">
      <c r="B282" s="84"/>
      <c r="C282" s="13"/>
      <c r="D282" s="13"/>
      <c r="E282" s="13"/>
      <c r="F282" s="13"/>
      <c r="G282" s="13"/>
      <c r="H282" s="12"/>
      <c r="I282" s="12"/>
      <c r="J282" s="12"/>
      <c r="K282" s="12"/>
      <c r="L282" s="12"/>
      <c r="M282" s="208"/>
      <c r="N282" s="216"/>
    </row>
    <row r="283" spans="2:14" ht="15">
      <c r="B283" s="84"/>
      <c r="C283" s="13"/>
      <c r="D283" s="13"/>
      <c r="E283" s="13"/>
      <c r="F283" s="13"/>
      <c r="G283" s="13"/>
      <c r="H283" s="12"/>
      <c r="I283" s="12"/>
      <c r="J283" s="12"/>
      <c r="K283" s="12"/>
      <c r="L283" s="12"/>
      <c r="M283" s="208"/>
      <c r="N283" s="216"/>
    </row>
    <row r="284" spans="2:14" ht="15">
      <c r="B284" s="85"/>
      <c r="C284" s="86"/>
      <c r="D284" s="86"/>
      <c r="E284" s="86"/>
      <c r="F284" s="86"/>
      <c r="G284" s="86"/>
      <c r="H284" s="108"/>
      <c r="I284" s="108"/>
      <c r="J284" s="108"/>
      <c r="K284" s="108"/>
      <c r="L284" s="108"/>
      <c r="M284" s="209"/>
      <c r="N284" s="218"/>
    </row>
    <row r="285" spans="2:14" ht="15">
      <c r="B285" s="1"/>
      <c r="C285" s="13"/>
      <c r="D285" s="13"/>
      <c r="E285" s="13"/>
      <c r="F285" s="16"/>
      <c r="G285" s="13"/>
      <c r="H285" s="13"/>
      <c r="J285" s="13"/>
      <c r="K285" s="13"/>
      <c r="L285" s="13"/>
      <c r="M285" s="41"/>
      <c r="N285" s="1"/>
    </row>
    <row r="286" spans="2:14" ht="15">
      <c r="B286" s="1"/>
      <c r="C286" s="13"/>
      <c r="D286" s="13"/>
      <c r="E286" s="55"/>
      <c r="F286" s="13"/>
      <c r="J286" s="13"/>
      <c r="K286" s="13"/>
      <c r="L286" s="13"/>
      <c r="M286" s="41"/>
      <c r="N286" s="1"/>
    </row>
    <row r="287" spans="2:14" ht="15">
      <c r="B287" s="2"/>
      <c r="C287" s="13"/>
      <c r="D287" s="13"/>
      <c r="E287" s="56"/>
      <c r="F287" s="18"/>
      <c r="J287" s="13"/>
      <c r="K287" s="13"/>
      <c r="L287" s="13"/>
      <c r="M287" s="41"/>
      <c r="N287" s="1"/>
    </row>
    <row r="288" spans="2:14" ht="15">
      <c r="B288" s="84"/>
      <c r="C288" s="13"/>
      <c r="D288" s="13"/>
      <c r="E288" s="225"/>
      <c r="F288" s="226"/>
      <c r="H288" s="11"/>
      <c r="I288" s="11"/>
      <c r="J288" s="11"/>
      <c r="K288" s="11"/>
      <c r="L288" s="11"/>
      <c r="M288" s="41"/>
      <c r="N288" s="1"/>
    </row>
    <row r="289" spans="2:14" ht="15">
      <c r="B289" s="84"/>
      <c r="C289" s="13"/>
      <c r="D289" s="13"/>
      <c r="E289" s="227"/>
      <c r="F289" s="226"/>
      <c r="H289" s="11"/>
      <c r="I289" s="11"/>
      <c r="J289" s="11"/>
      <c r="K289" s="11"/>
      <c r="L289" s="11"/>
      <c r="M289" s="210"/>
      <c r="N289" s="217"/>
    </row>
    <row r="290" spans="2:14" ht="15">
      <c r="B290" s="84"/>
      <c r="C290" s="13"/>
      <c r="D290" s="13"/>
      <c r="E290" s="227"/>
      <c r="F290" s="226"/>
      <c r="H290" s="11"/>
      <c r="I290" s="11"/>
      <c r="J290" s="11"/>
      <c r="K290" s="11"/>
      <c r="L290" s="11"/>
      <c r="M290" s="210"/>
      <c r="N290" s="217"/>
    </row>
    <row r="291" spans="2:14" ht="15">
      <c r="B291" s="84"/>
      <c r="C291" s="13"/>
      <c r="D291" s="13"/>
      <c r="E291" s="227"/>
      <c r="F291" s="226"/>
      <c r="H291" s="11"/>
      <c r="I291" s="11"/>
      <c r="J291" s="11"/>
      <c r="K291" s="11"/>
      <c r="L291" s="11"/>
      <c r="M291" s="210"/>
      <c r="N291" s="217"/>
    </row>
    <row r="292" spans="2:14" ht="15">
      <c r="B292" s="84"/>
      <c r="C292" s="13"/>
      <c r="D292" s="13"/>
      <c r="E292" s="103"/>
      <c r="F292" s="13"/>
      <c r="G292" s="13"/>
      <c r="H292" s="13"/>
      <c r="I292" s="13"/>
      <c r="J292" s="13"/>
      <c r="K292" s="13"/>
      <c r="L292" s="13"/>
      <c r="M292" s="41"/>
      <c r="N292" s="1"/>
    </row>
    <row r="293" spans="2:14" ht="15">
      <c r="B293" s="2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41"/>
      <c r="N293" s="1"/>
    </row>
    <row r="294" spans="2:14" ht="15">
      <c r="B294" s="84"/>
      <c r="C294" s="13"/>
      <c r="D294" s="13"/>
      <c r="E294" s="13"/>
      <c r="F294" s="13"/>
      <c r="G294" s="13"/>
      <c r="H294" s="103"/>
      <c r="I294" s="103"/>
      <c r="J294" s="103"/>
      <c r="K294" s="103"/>
      <c r="L294" s="103"/>
      <c r="M294" s="41"/>
      <c r="N294" s="1"/>
    </row>
    <row r="295" spans="2:14" ht="15">
      <c r="B295" s="84"/>
      <c r="C295" s="13"/>
      <c r="D295" s="13"/>
      <c r="E295" s="13"/>
      <c r="F295" s="13"/>
      <c r="G295" s="13"/>
      <c r="H295" s="12"/>
      <c r="I295" s="12"/>
      <c r="J295" s="12"/>
      <c r="K295" s="12"/>
      <c r="L295" s="12"/>
      <c r="M295" s="41"/>
      <c r="N295" s="1"/>
    </row>
    <row r="296" spans="2:14" ht="15">
      <c r="B296" s="84"/>
      <c r="C296" s="13"/>
      <c r="D296" s="13"/>
      <c r="E296" s="13"/>
      <c r="F296" s="13"/>
      <c r="G296" s="13"/>
      <c r="H296" s="81"/>
      <c r="I296" s="81"/>
      <c r="J296" s="81"/>
      <c r="K296" s="81"/>
      <c r="L296" s="81"/>
      <c r="M296" s="41"/>
      <c r="N296" s="1"/>
    </row>
    <row r="297" spans="2:14" ht="15">
      <c r="B297" s="189"/>
      <c r="C297" s="86"/>
      <c r="D297" s="86"/>
      <c r="E297" s="86"/>
      <c r="F297" s="86"/>
      <c r="G297" s="86"/>
      <c r="H297" s="108"/>
      <c r="I297" s="108"/>
      <c r="J297" s="108"/>
      <c r="K297" s="108"/>
      <c r="L297" s="108"/>
      <c r="M297" s="41"/>
      <c r="N297" s="1"/>
    </row>
    <row r="298" spans="2:14" ht="15">
      <c r="B298" s="84"/>
      <c r="C298" s="13"/>
      <c r="D298" s="13"/>
      <c r="E298" s="13"/>
      <c r="F298" s="13"/>
      <c r="G298" s="13"/>
      <c r="H298" s="81"/>
      <c r="I298" s="81"/>
      <c r="J298" s="81"/>
      <c r="K298" s="81"/>
      <c r="L298" s="81"/>
      <c r="M298" s="41"/>
      <c r="N298" s="1"/>
    </row>
    <row r="299" spans="2:14" ht="15">
      <c r="B299" s="2"/>
      <c r="C299" s="13"/>
      <c r="D299" s="13"/>
      <c r="E299" s="13"/>
      <c r="F299" s="13"/>
      <c r="G299" s="13"/>
      <c r="H299" s="83"/>
      <c r="I299" s="83"/>
      <c r="J299" s="83"/>
      <c r="K299" s="83"/>
      <c r="L299" s="83"/>
      <c r="M299" s="41"/>
      <c r="N299" s="1"/>
    </row>
    <row r="300" spans="2:14" ht="15">
      <c r="B300" s="84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41"/>
      <c r="N300" s="1"/>
    </row>
    <row r="301" spans="2:14" ht="15">
      <c r="B301" s="2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41"/>
      <c r="N301" s="1"/>
    </row>
    <row r="302" spans="2:14" ht="15">
      <c r="B302" s="197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41"/>
      <c r="N302" s="1"/>
    </row>
    <row r="303" spans="2:14" ht="15">
      <c r="B303" s="198"/>
      <c r="C303" s="13"/>
      <c r="D303" s="13"/>
      <c r="E303" s="13"/>
      <c r="F303" s="13"/>
      <c r="G303" s="13"/>
      <c r="H303" s="101"/>
      <c r="I303" s="101"/>
      <c r="J303" s="101"/>
      <c r="K303" s="101"/>
      <c r="L303" s="101"/>
      <c r="M303" s="41"/>
      <c r="N303" s="1"/>
    </row>
    <row r="304" spans="2:14" ht="15">
      <c r="B304" s="198"/>
      <c r="C304" s="13"/>
      <c r="D304" s="13"/>
      <c r="E304" s="13"/>
      <c r="F304" s="13"/>
      <c r="G304" s="13"/>
      <c r="H304" s="12"/>
      <c r="I304" s="12"/>
      <c r="J304" s="12"/>
      <c r="K304" s="12"/>
      <c r="L304" s="12"/>
      <c r="M304" s="41"/>
      <c r="N304" s="1"/>
    </row>
    <row r="305" spans="2:14" ht="15">
      <c r="B305" s="198"/>
      <c r="C305" s="13"/>
      <c r="D305" s="13"/>
      <c r="E305" s="13"/>
      <c r="F305" s="13"/>
      <c r="G305" s="13"/>
      <c r="H305" s="12"/>
      <c r="I305" s="12"/>
      <c r="J305" s="12"/>
      <c r="K305" s="12"/>
      <c r="L305" s="12"/>
      <c r="M305" s="41"/>
      <c r="N305" s="1"/>
    </row>
    <row r="306" spans="2:14" ht="15">
      <c r="B306" s="198"/>
      <c r="C306" s="13"/>
      <c r="D306" s="13"/>
      <c r="E306" s="13"/>
      <c r="F306" s="13"/>
      <c r="G306" s="13"/>
      <c r="H306" s="12"/>
      <c r="I306" s="12"/>
      <c r="J306" s="12"/>
      <c r="K306" s="12"/>
      <c r="L306" s="12"/>
      <c r="M306" s="41"/>
      <c r="N306" s="1"/>
    </row>
    <row r="307" spans="2:14" ht="15">
      <c r="B307" s="85"/>
      <c r="C307" s="86"/>
      <c r="D307" s="86"/>
      <c r="E307" s="86"/>
      <c r="F307" s="86"/>
      <c r="G307" s="86"/>
      <c r="H307" s="163"/>
      <c r="I307" s="163"/>
      <c r="J307" s="163"/>
      <c r="K307" s="163"/>
      <c r="L307" s="163"/>
      <c r="M307" s="41"/>
      <c r="N307" s="1"/>
    </row>
    <row r="308" spans="2:14" ht="15">
      <c r="B308" s="84"/>
      <c r="C308" s="13"/>
      <c r="D308" s="13"/>
      <c r="E308" s="13"/>
      <c r="F308" s="13"/>
      <c r="G308" s="13"/>
      <c r="H308" s="11"/>
      <c r="I308" s="13"/>
      <c r="J308" s="13"/>
      <c r="K308" s="13"/>
      <c r="L308" s="13"/>
      <c r="M308" s="41"/>
      <c r="N308" s="1"/>
    </row>
    <row r="309" spans="2:14" ht="15">
      <c r="B309" s="197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41"/>
      <c r="N309" s="1"/>
    </row>
    <row r="310" spans="2:14" ht="15">
      <c r="B310" s="198"/>
      <c r="C310" s="13"/>
      <c r="D310" s="13"/>
      <c r="E310" s="13"/>
      <c r="F310" s="13"/>
      <c r="G310" s="13"/>
      <c r="H310" s="103"/>
      <c r="I310" s="103"/>
      <c r="J310" s="103"/>
      <c r="K310" s="103"/>
      <c r="L310" s="103"/>
      <c r="M310" s="41"/>
      <c r="N310" s="1"/>
    </row>
    <row r="311" spans="2:14" ht="15">
      <c r="B311" s="198"/>
      <c r="C311" s="13"/>
      <c r="D311" s="13"/>
      <c r="E311" s="13"/>
      <c r="F311" s="13"/>
      <c r="G311" s="13"/>
      <c r="H311" s="12"/>
      <c r="I311" s="12"/>
      <c r="J311" s="12"/>
      <c r="K311" s="12"/>
      <c r="L311" s="12"/>
      <c r="M311" s="41"/>
      <c r="N311" s="1"/>
    </row>
    <row r="312" spans="2:14" ht="15">
      <c r="B312" s="198"/>
      <c r="C312" s="13"/>
      <c r="D312" s="13"/>
      <c r="E312" s="13"/>
      <c r="F312" s="13"/>
      <c r="G312" s="13"/>
      <c r="H312" s="12"/>
      <c r="I312" s="12"/>
      <c r="J312" s="12"/>
      <c r="K312" s="12"/>
      <c r="L312" s="12"/>
      <c r="M312" s="41"/>
      <c r="N312" s="1"/>
    </row>
    <row r="313" spans="2:14" ht="15">
      <c r="B313" s="198"/>
      <c r="C313" s="13"/>
      <c r="D313" s="13"/>
      <c r="E313" s="13"/>
      <c r="F313" s="13"/>
      <c r="G313" s="13"/>
      <c r="H313" s="12"/>
      <c r="I313" s="12"/>
      <c r="J313" s="12"/>
      <c r="K313" s="12"/>
      <c r="L313" s="12"/>
      <c r="M313" s="41"/>
      <c r="N313" s="1"/>
    </row>
    <row r="314" spans="2:14" ht="15">
      <c r="B314" s="198"/>
      <c r="C314" s="13"/>
      <c r="D314" s="13"/>
      <c r="E314" s="13"/>
      <c r="F314" s="13"/>
      <c r="G314" s="13"/>
      <c r="H314" s="12"/>
      <c r="I314" s="12"/>
      <c r="J314" s="12"/>
      <c r="K314" s="12"/>
      <c r="L314" s="12"/>
      <c r="M314" s="41"/>
      <c r="N314" s="1"/>
    </row>
    <row r="315" spans="2:14" ht="15">
      <c r="B315" s="85"/>
      <c r="C315" s="86"/>
      <c r="D315" s="86"/>
      <c r="E315" s="86"/>
      <c r="F315" s="86"/>
      <c r="G315" s="86"/>
      <c r="H315" s="163"/>
      <c r="I315" s="163"/>
      <c r="J315" s="163"/>
      <c r="K315" s="163"/>
      <c r="L315" s="163"/>
      <c r="M315" s="41"/>
      <c r="N315" s="1"/>
    </row>
    <row r="316" spans="2:14" ht="15">
      <c r="B316" s="84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41"/>
      <c r="N316" s="1"/>
    </row>
    <row r="317" spans="2:14" ht="15">
      <c r="B317" s="116"/>
      <c r="C317" s="13"/>
      <c r="D317" s="13"/>
      <c r="E317" s="13"/>
      <c r="F317" s="13"/>
      <c r="G317" s="13"/>
      <c r="H317" s="79"/>
      <c r="I317" s="79"/>
      <c r="J317" s="79"/>
      <c r="K317" s="79"/>
      <c r="L317" s="79"/>
      <c r="M317" s="41"/>
      <c r="N317" s="1"/>
    </row>
    <row r="318" spans="2:14" ht="15">
      <c r="B318" s="3"/>
      <c r="C318" s="42"/>
      <c r="D318" s="42"/>
      <c r="E318" s="42"/>
      <c r="F318" s="42"/>
      <c r="G318" s="42"/>
      <c r="H318" s="109"/>
      <c r="I318" s="109"/>
      <c r="J318" s="109"/>
      <c r="K318" s="109"/>
      <c r="L318" s="109"/>
      <c r="M318" s="97"/>
      <c r="N318" s="1"/>
    </row>
    <row r="319" spans="2:12" ht="15">
      <c r="B319" s="14"/>
      <c r="C319" s="13"/>
      <c r="D319" s="13"/>
      <c r="E319" s="13"/>
      <c r="F319" s="13"/>
      <c r="G319" s="13"/>
      <c r="H319" s="83"/>
      <c r="I319" s="83"/>
      <c r="J319" s="83"/>
      <c r="K319" s="83"/>
      <c r="L319" s="83"/>
    </row>
    <row r="320" spans="2:12" ht="15">
      <c r="B320" s="14" t="s">
        <v>21</v>
      </c>
      <c r="C320" s="13"/>
      <c r="D320" s="13"/>
      <c r="E320" s="13"/>
      <c r="F320" s="13"/>
      <c r="G320" s="13"/>
      <c r="H320" s="224"/>
      <c r="I320" s="224"/>
      <c r="J320" s="224"/>
      <c r="K320" s="224"/>
      <c r="L320" s="224"/>
    </row>
  </sheetData>
  <sheetProtection/>
  <conditionalFormatting sqref="H261:L261">
    <cfRule type="cellIs" priority="2" dxfId="1" operator="greaterThan" stopIfTrue="1">
      <formula>$E$254</formula>
    </cfRule>
  </conditionalFormatting>
  <printOptions/>
  <pageMargins left="0.7" right="0.7" top="0.75" bottom="0.75" header="0.3" footer="0.3"/>
  <pageSetup horizontalDpi="1200" verticalDpi="1200" orientation="portrait" scale="60" r:id="rId3"/>
  <rowBreaks count="5" manualBreakCount="5">
    <brk id="69" max="13" man="1"/>
    <brk id="101" max="13" man="1"/>
    <brk id="153" max="13" man="1"/>
    <brk id="214" max="13" man="1"/>
    <brk id="248" max="13" man="1"/>
  </rowBreaks>
  <ignoredErrors>
    <ignoredError sqref="H151:L151" evalError="1"/>
    <ignoredError sqref="E8:G8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4" width="10.00390625" style="0" customWidth="1"/>
    <col min="5" max="12" width="10.57421875" style="0" customWidth="1"/>
    <col min="13" max="13" width="2.7109375" style="0" customWidth="1"/>
  </cols>
  <sheetData>
    <row r="2" spans="2:13" ht="15">
      <c r="B2" s="22" t="str">
        <f>Company_Name&amp;" - Summary of Financial Statements"</f>
        <v>AvalonBay Communities, Inc. - Summary of Financial Statements</v>
      </c>
      <c r="C2" s="30"/>
      <c r="D2" s="30"/>
      <c r="E2" s="31"/>
      <c r="F2" s="31"/>
      <c r="G2" s="31"/>
      <c r="H2" s="31"/>
      <c r="I2" s="31"/>
      <c r="J2" s="31"/>
      <c r="K2" s="31"/>
      <c r="L2" s="31"/>
      <c r="M2" s="32"/>
    </row>
    <row r="3" spans="2:13" ht="15">
      <c r="B3" s="7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45"/>
    </row>
    <row r="4" spans="2:13" ht="15">
      <c r="B4" s="10"/>
      <c r="C4" s="26"/>
      <c r="D4" s="26"/>
      <c r="E4" s="55"/>
      <c r="F4" s="56"/>
      <c r="G4" s="56"/>
      <c r="H4" s="55"/>
      <c r="I4" s="55"/>
      <c r="J4" s="55"/>
      <c r="K4" s="55"/>
      <c r="L4" s="55"/>
      <c r="M4" s="145"/>
    </row>
    <row r="5" spans="2:13" ht="15">
      <c r="B5" s="57"/>
      <c r="C5" s="28"/>
      <c r="D5" s="28"/>
      <c r="E5" s="58"/>
      <c r="F5" s="58"/>
      <c r="G5" s="59"/>
      <c r="H5" s="58"/>
      <c r="I5" s="58"/>
      <c r="J5" s="58"/>
      <c r="K5" s="58"/>
      <c r="L5" s="58"/>
      <c r="M5" s="145"/>
    </row>
    <row r="6" spans="2:13" ht="15"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146"/>
    </row>
    <row r="7" spans="2:13" ht="15">
      <c r="B7" s="52"/>
      <c r="C7" s="62"/>
      <c r="D7" s="62"/>
      <c r="E7" s="70"/>
      <c r="F7" s="70"/>
      <c r="G7" s="70"/>
      <c r="H7" s="70"/>
      <c r="I7" s="70"/>
      <c r="J7" s="70"/>
      <c r="K7" s="70"/>
      <c r="L7" s="70"/>
      <c r="M7" s="146"/>
    </row>
    <row r="8" spans="2:13" ht="15">
      <c r="B8" s="78"/>
      <c r="C8" s="62"/>
      <c r="D8" s="62"/>
      <c r="E8" s="147"/>
      <c r="F8" s="147"/>
      <c r="G8" s="148"/>
      <c r="H8" s="147"/>
      <c r="I8" s="147"/>
      <c r="J8" s="147"/>
      <c r="K8" s="147"/>
      <c r="L8" s="147"/>
      <c r="M8" s="146"/>
    </row>
    <row r="9" spans="2:13" ht="15">
      <c r="B9" s="52"/>
      <c r="C9" s="62"/>
      <c r="D9" s="62"/>
      <c r="E9" s="62"/>
      <c r="F9" s="62"/>
      <c r="G9" s="62"/>
      <c r="H9" s="62"/>
      <c r="I9" s="62"/>
      <c r="J9" s="62"/>
      <c r="K9" s="62"/>
      <c r="L9" s="62"/>
      <c r="M9" s="146"/>
    </row>
    <row r="10" spans="2:13" ht="15">
      <c r="B10" s="77"/>
      <c r="C10" s="62"/>
      <c r="D10" s="62"/>
      <c r="E10" s="73"/>
      <c r="F10" s="73"/>
      <c r="G10" s="149"/>
      <c r="H10" s="73"/>
      <c r="I10" s="73"/>
      <c r="J10" s="73"/>
      <c r="K10" s="73"/>
      <c r="L10" s="73"/>
      <c r="M10" s="146"/>
    </row>
    <row r="11" spans="2:13" ht="15">
      <c r="B11" s="78"/>
      <c r="C11" s="62"/>
      <c r="D11" s="62"/>
      <c r="E11" s="147"/>
      <c r="F11" s="147"/>
      <c r="G11" s="148"/>
      <c r="H11" s="147"/>
      <c r="I11" s="147"/>
      <c r="J11" s="147"/>
      <c r="K11" s="147"/>
      <c r="L11" s="147"/>
      <c r="M11" s="146"/>
    </row>
    <row r="12" spans="2:13" ht="15">
      <c r="B12" s="52"/>
      <c r="C12" s="62"/>
      <c r="D12" s="62"/>
      <c r="E12" s="71"/>
      <c r="F12" s="71"/>
      <c r="G12" s="72"/>
      <c r="H12" s="71"/>
      <c r="I12" s="71"/>
      <c r="J12" s="71"/>
      <c r="K12" s="71"/>
      <c r="L12" s="71"/>
      <c r="M12" s="146"/>
    </row>
    <row r="13" spans="2:13" ht="15">
      <c r="B13" s="52"/>
      <c r="C13" s="62"/>
      <c r="D13" s="62"/>
      <c r="E13" s="70"/>
      <c r="F13" s="70"/>
      <c r="G13" s="70"/>
      <c r="H13" s="70"/>
      <c r="I13" s="70"/>
      <c r="J13" s="70"/>
      <c r="K13" s="70"/>
      <c r="L13" s="70"/>
      <c r="M13" s="146"/>
    </row>
    <row r="14" spans="2:13" ht="15">
      <c r="B14" s="74"/>
      <c r="C14" s="62"/>
      <c r="D14" s="62"/>
      <c r="E14" s="150"/>
      <c r="F14" s="150"/>
      <c r="G14" s="151"/>
      <c r="H14" s="150"/>
      <c r="I14" s="150"/>
      <c r="J14" s="150"/>
      <c r="K14" s="150"/>
      <c r="L14" s="150"/>
      <c r="M14" s="146"/>
    </row>
    <row r="15" spans="2:13" ht="15">
      <c r="B15" s="74"/>
      <c r="C15" s="62"/>
      <c r="D15" s="62"/>
      <c r="E15" s="152"/>
      <c r="F15" s="152"/>
      <c r="G15" s="153"/>
      <c r="H15" s="152"/>
      <c r="I15" s="152"/>
      <c r="J15" s="152"/>
      <c r="K15" s="152"/>
      <c r="L15" s="152"/>
      <c r="M15" s="146"/>
    </row>
    <row r="16" spans="2:13" ht="15">
      <c r="B16" s="74"/>
      <c r="C16" s="62"/>
      <c r="D16" s="62"/>
      <c r="E16" s="150"/>
      <c r="F16" s="150"/>
      <c r="G16" s="151"/>
      <c r="H16" s="150"/>
      <c r="I16" s="150"/>
      <c r="J16" s="150"/>
      <c r="K16" s="150"/>
      <c r="L16" s="150"/>
      <c r="M16" s="146"/>
    </row>
    <row r="17" spans="2:13" ht="15">
      <c r="B17" s="74"/>
      <c r="C17" s="62"/>
      <c r="D17" s="62"/>
      <c r="E17" s="150"/>
      <c r="F17" s="150"/>
      <c r="G17" s="151"/>
      <c r="H17" s="150"/>
      <c r="I17" s="150"/>
      <c r="J17" s="150"/>
      <c r="K17" s="150"/>
      <c r="L17" s="150"/>
      <c r="M17" s="146"/>
    </row>
    <row r="18" spans="2:13" ht="15">
      <c r="B18" s="74"/>
      <c r="C18" s="62"/>
      <c r="D18" s="62"/>
      <c r="E18" s="150"/>
      <c r="F18" s="150"/>
      <c r="G18" s="151"/>
      <c r="H18" s="150"/>
      <c r="I18" s="150"/>
      <c r="J18" s="150"/>
      <c r="K18" s="150"/>
      <c r="L18" s="150"/>
      <c r="M18" s="146"/>
    </row>
    <row r="19" spans="2:13" ht="15">
      <c r="B19" s="74"/>
      <c r="C19" s="62"/>
      <c r="D19" s="62"/>
      <c r="E19" s="73"/>
      <c r="F19" s="73"/>
      <c r="G19" s="149"/>
      <c r="H19" s="73"/>
      <c r="I19" s="73"/>
      <c r="J19" s="73"/>
      <c r="K19" s="73"/>
      <c r="L19" s="73"/>
      <c r="M19" s="146"/>
    </row>
    <row r="20" spans="2:13" ht="15">
      <c r="B20" s="74"/>
      <c r="C20" s="62"/>
      <c r="D20" s="62"/>
      <c r="E20" s="73"/>
      <c r="F20" s="73"/>
      <c r="G20" s="149"/>
      <c r="H20" s="73"/>
      <c r="I20" s="73"/>
      <c r="J20" s="73"/>
      <c r="K20" s="73"/>
      <c r="L20" s="73"/>
      <c r="M20" s="146"/>
    </row>
    <row r="21" spans="2:13" ht="15">
      <c r="B21" s="74"/>
      <c r="C21" s="62"/>
      <c r="D21" s="62"/>
      <c r="E21" s="73"/>
      <c r="F21" s="73"/>
      <c r="G21" s="149"/>
      <c r="H21" s="73"/>
      <c r="I21" s="73"/>
      <c r="J21" s="73"/>
      <c r="K21" s="73"/>
      <c r="L21" s="73"/>
      <c r="M21" s="146"/>
    </row>
    <row r="22" spans="2:13" ht="15">
      <c r="B22" s="74"/>
      <c r="C22" s="62"/>
      <c r="D22" s="62"/>
      <c r="E22" s="73"/>
      <c r="F22" s="73"/>
      <c r="G22" s="149"/>
      <c r="H22" s="73"/>
      <c r="I22" s="73"/>
      <c r="J22" s="73"/>
      <c r="K22" s="73"/>
      <c r="L22" s="73"/>
      <c r="M22" s="146"/>
    </row>
    <row r="23" spans="2:13" ht="15">
      <c r="B23" s="74"/>
      <c r="C23" s="62"/>
      <c r="D23" s="62"/>
      <c r="E23" s="73"/>
      <c r="F23" s="73"/>
      <c r="G23" s="149"/>
      <c r="H23" s="73"/>
      <c r="I23" s="73"/>
      <c r="J23" s="73"/>
      <c r="K23" s="73"/>
      <c r="L23" s="73"/>
      <c r="M23" s="146"/>
    </row>
    <row r="24" spans="2:13" ht="15">
      <c r="B24" s="74"/>
      <c r="C24" s="62"/>
      <c r="D24" s="62"/>
      <c r="E24" s="75"/>
      <c r="F24" s="75"/>
      <c r="G24" s="76"/>
      <c r="H24" s="75"/>
      <c r="I24" s="75"/>
      <c r="J24" s="75"/>
      <c r="K24" s="75"/>
      <c r="L24" s="75"/>
      <c r="M24" s="146"/>
    </row>
    <row r="25" spans="2:13" ht="15">
      <c r="B25" s="232"/>
      <c r="C25" s="137"/>
      <c r="D25" s="137"/>
      <c r="E25" s="233"/>
      <c r="F25" s="233"/>
      <c r="G25" s="234"/>
      <c r="H25" s="233"/>
      <c r="I25" s="233"/>
      <c r="J25" s="233"/>
      <c r="K25" s="233"/>
      <c r="L25" s="233"/>
      <c r="M25" s="154"/>
    </row>
    <row r="27" spans="2:13" ht="15">
      <c r="B27" s="22" t="str">
        <f>Company_Name&amp;" - Valuation Multiples"</f>
        <v>AvalonBay Communities, Inc. - Valuation Multiples</v>
      </c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2"/>
    </row>
    <row r="28" spans="2:13" ht="15">
      <c r="B28" s="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</row>
    <row r="29" spans="2:13" ht="15">
      <c r="B29" s="10"/>
      <c r="C29" s="26"/>
      <c r="D29" s="26"/>
      <c r="E29" s="55"/>
      <c r="F29" s="56"/>
      <c r="G29" s="56"/>
      <c r="H29" s="55"/>
      <c r="I29" s="55"/>
      <c r="J29" s="55"/>
      <c r="K29" s="55"/>
      <c r="L29" s="55"/>
      <c r="M29" s="27"/>
    </row>
    <row r="30" spans="2:13" ht="15">
      <c r="B30" s="57"/>
      <c r="C30" s="28"/>
      <c r="D30" s="28"/>
      <c r="E30" s="58"/>
      <c r="F30" s="58"/>
      <c r="G30" s="59"/>
      <c r="H30" s="58"/>
      <c r="I30" s="58"/>
      <c r="J30" s="58"/>
      <c r="K30" s="58"/>
      <c r="L30" s="58"/>
      <c r="M30" s="27"/>
    </row>
    <row r="31" spans="2:13" ht="15">
      <c r="B31" s="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1"/>
    </row>
    <row r="32" spans="2:13" ht="15">
      <c r="B32" s="1"/>
      <c r="C32" s="13"/>
      <c r="D32" s="13"/>
      <c r="E32" s="13"/>
      <c r="F32" s="13"/>
      <c r="G32" s="155"/>
      <c r="H32" s="156"/>
      <c r="I32" s="156"/>
      <c r="J32" s="156"/>
      <c r="K32" s="156"/>
      <c r="L32" s="156"/>
      <c r="M32" s="41"/>
    </row>
    <row r="33" spans="2:13" ht="15">
      <c r="B33" s="93"/>
      <c r="C33" s="42"/>
      <c r="D33" s="42"/>
      <c r="E33" s="42"/>
      <c r="F33" s="42"/>
      <c r="G33" s="157"/>
      <c r="H33" s="158"/>
      <c r="I33" s="158"/>
      <c r="J33" s="158"/>
      <c r="K33" s="158"/>
      <c r="L33" s="158"/>
      <c r="M33" s="97"/>
    </row>
  </sheetData>
  <sheetProtection/>
  <printOptions/>
  <pageMargins left="0.7" right="0.7" top="0.75" bottom="0.75" header="0.3" footer="0.3"/>
  <pageSetup horizontalDpi="1200" verticalDpi="1200" orientation="portrait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BIWS</dc:creator>
  <cp:keywords/>
  <dc:description/>
  <cp:lastModifiedBy>BIWS</cp:lastModifiedBy>
  <cp:lastPrinted>2011-03-29T10:40:15Z</cp:lastPrinted>
  <dcterms:created xsi:type="dcterms:W3CDTF">2009-06-26T05:31:17Z</dcterms:created>
  <dcterms:modified xsi:type="dcterms:W3CDTF">2011-04-22T03:18:12Z</dcterms:modified>
  <cp:category/>
  <cp:version/>
  <cp:contentType/>
  <cp:contentStatus/>
</cp:coreProperties>
</file>